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საერთო მონაცემები" sheetId="1" r:id="rId1"/>
    <sheet name="სახეობების მიხედვით" sheetId="2" r:id="rId2"/>
    <sheet name="ბაზრის სტრუქტურა" sheetId="3" r:id="rId3"/>
  </sheets>
  <definedNames>
    <definedName name="_xlnm.Print_Area" localSheetId="0">'საერთო მონაცემები'!$A$1:$L$36</definedName>
  </definedNames>
  <calcPr fullCalcOnLoad="1"/>
</workbook>
</file>

<file path=xl/sharedStrings.xml><?xml version="1.0" encoding="utf-8"?>
<sst xmlns="http://schemas.openxmlformats.org/spreadsheetml/2006/main" count="140" uniqueCount="65">
  <si>
    <t>sadazRvevo</t>
  </si>
  <si>
    <t>moziduli</t>
  </si>
  <si>
    <t>gadazRvevis</t>
  </si>
  <si>
    <t>mTlianad</t>
  </si>
  <si>
    <t>kompaniis</t>
  </si>
  <si>
    <t>gadamzRvevelis</t>
  </si>
  <si>
    <t>#</t>
  </si>
  <si>
    <t>jamuri premia</t>
  </si>
  <si>
    <t>anazRaurebuli</t>
  </si>
  <si>
    <t>mier anazRaurebuli</t>
  </si>
  <si>
    <t>mier</t>
  </si>
  <si>
    <t>dasaxeleba</t>
  </si>
  <si>
    <t>premia</t>
  </si>
  <si>
    <t>zarali</t>
  </si>
  <si>
    <t>saangariSo</t>
  </si>
  <si>
    <t>wlis</t>
  </si>
  <si>
    <t>kvartalSi</t>
  </si>
  <si>
    <t>dasawyisidan</t>
  </si>
  <si>
    <t>KkvartalSi</t>
  </si>
  <si>
    <t>jami</t>
  </si>
  <si>
    <t>s.s sadazRvevo kompania aldagi-bisiai</t>
  </si>
  <si>
    <t>S.p.s sadazRvevo kompania olimpi</t>
  </si>
  <si>
    <t>S.p.s dazRvevis kompania qarTu</t>
  </si>
  <si>
    <t>s.s saxalxo dazRveva</t>
  </si>
  <si>
    <t>S.p.s sadazRvevo kompania vesti</t>
  </si>
  <si>
    <t>S.p.s dazRvevis saerTaSoriso kompania irao</t>
  </si>
  <si>
    <t>S.p.s sadazRvevo kompania ap-X-ra</t>
  </si>
  <si>
    <t>S.p.s sadazRvevo kompania tao</t>
  </si>
  <si>
    <t xml:space="preserve">s.s saqarTvelos sadazRvevo da sapensio holdingi </t>
  </si>
  <si>
    <t>sadazRvevo kompaniis dasaxeleba</t>
  </si>
  <si>
    <t>avtomototransportis mflobelTa samoqalaqo pasuxis. savaldebulo dazRveva</t>
  </si>
  <si>
    <t>qonebis dazRveva</t>
  </si>
  <si>
    <t>samedicino dazRveva</t>
  </si>
  <si>
    <t>ubeduri SemTxvevisagan da avadmyofobisagan dazRveva</t>
  </si>
  <si>
    <t>saxmeleTo satransporto saSualebebis dazRveva</t>
  </si>
  <si>
    <t>sahaero satransporto saSualebebis dazRveva</t>
  </si>
  <si>
    <t>sawyalosno satransporto saSualebebis dazRveva</t>
  </si>
  <si>
    <t>gadamzidvelis samoqalaqo pasuxismgeblobis dazRveva</t>
  </si>
  <si>
    <t>samoqalaqo pasuxismgeblobis dazRveva</t>
  </si>
  <si>
    <t>profesiuli pasuxismgeblobis dazRveva</t>
  </si>
  <si>
    <t>tvirTebis dazRveva</t>
  </si>
  <si>
    <t>avtomototransportis mflobelTa samoqalaqo pasuxis. nebayoflobiTi dazRveva</t>
  </si>
  <si>
    <t>finansuri riskebis dazRveva</t>
  </si>
  <si>
    <t>sicocxlis dazRveva</t>
  </si>
  <si>
    <t>sul</t>
  </si>
  <si>
    <r>
      <t>S.p.s sadazRvevo kompania</t>
    </r>
    <r>
      <rPr>
        <sz val="10"/>
        <color indexed="18"/>
        <rFont val="Times New Roman"/>
        <family val="1"/>
      </rPr>
      <t xml:space="preserve">  AIG-Europe SA</t>
    </r>
  </si>
  <si>
    <t>s.s. standart dazRveva saqarTvelo</t>
  </si>
  <si>
    <t>S.p.s sadazRvevo kompania ai si jgufi</t>
  </si>
  <si>
    <t xml:space="preserve">S.p.s. sadazRvevo kompania partniori </t>
  </si>
  <si>
    <t>s.s. arqimedes global jorjia</t>
  </si>
  <si>
    <t>2008 wlis I kvartlis ganmavlobaSi gauqmebuli kompaniebi</t>
  </si>
  <si>
    <t>s.s. saerTaSoriso sadazRvevo kompania imedi-l</t>
  </si>
  <si>
    <t>moziduli premia</t>
  </si>
  <si>
    <t>anazR. zarali</t>
  </si>
  <si>
    <t>dazRvevis saxeoba</t>
  </si>
  <si>
    <t>saxmeleTo satransporto saSualebaTa dazRveva</t>
  </si>
  <si>
    <t>sahaero satransporto saSualebaTa dazRveva</t>
  </si>
  <si>
    <t>avtomototransportis mflobelTa samoqalaqo pasuxismgeblobis nebayoflobiTi dazRveva</t>
  </si>
  <si>
    <t>sawyalosno satransporto saSualebaTa dazRveva</t>
  </si>
  <si>
    <t>avtomototransportis mflobelTa samoqalaqo pasuxismgeblobis savaldebulo dazRveva</t>
  </si>
  <si>
    <t>wili bazarze</t>
  </si>
  <si>
    <t>anazRaurebuli zarali</t>
  </si>
  <si>
    <t>sadazRvevo bazris struqtura dazRvevis saxeobebis mixedviT 2008 wlis 3 Tvis monacemebiT</t>
  </si>
  <si>
    <t>monacemebi saqarTvelos teritoriaze moqmedi sadazRvevo kompaniebis mier dazRvevis saxeobebis mixedviT 2008 wlis 3 Tvis ganmavlobaSi gaweuli saqmianobis Sesaxeb</t>
  </si>
  <si>
    <t>monacemebi saqarTvelos teritoriaze moqmedi sadazRvevo kompaniebis mier 2008 wlis 3 Tvis ganmavlobaSi gaweuli saqmianobis Sesaxeb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</si>
</sst>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0.00000000000"/>
    <numFmt numFmtId="182" formatCode="#,##0.0"/>
    <numFmt numFmtId="183" formatCode="0.0%"/>
  </numFmts>
  <fonts count="50">
    <font>
      <sz val="10"/>
      <name val="Arial"/>
      <family val="0"/>
    </font>
    <font>
      <b/>
      <sz val="10"/>
      <name val="AcadNusx"/>
      <family val="0"/>
    </font>
    <font>
      <sz val="10"/>
      <name val="AcadNusx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cadMtavr"/>
      <family val="0"/>
    </font>
    <font>
      <b/>
      <sz val="10"/>
      <name val="AcadMtavr"/>
      <family val="0"/>
    </font>
    <font>
      <sz val="10"/>
      <color indexed="18"/>
      <name val="AcadNusx"/>
      <family val="0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1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C00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17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3" fontId="9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3" fontId="9" fillId="34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2" fontId="7" fillId="0" borderId="0" xfId="0" applyNumberFormat="1" applyFont="1" applyAlignment="1">
      <alignment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" fillId="33" borderId="11" xfId="4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/>
    </xf>
    <xf numFmtId="9" fontId="1" fillId="33" borderId="11" xfId="57" applyFont="1" applyFill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/>
    </xf>
    <xf numFmtId="9" fontId="48" fillId="0" borderId="11" xfId="57" applyFont="1" applyBorder="1" applyAlignment="1">
      <alignment horizontal="center"/>
    </xf>
    <xf numFmtId="3" fontId="49" fillId="0" borderId="11" xfId="0" applyNumberFormat="1" applyFont="1" applyBorder="1" applyAlignment="1">
      <alignment horizontal="center"/>
    </xf>
    <xf numFmtId="9" fontId="49" fillId="0" borderId="11" xfId="57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33" borderId="19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7" fillId="35" borderId="21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33" borderId="23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2" fillId="33" borderId="23" xfId="0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L34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E7" sqref="E7:F7"/>
    </sheetView>
  </sheetViews>
  <sheetFormatPr defaultColWidth="9.140625" defaultRowHeight="12.75"/>
  <cols>
    <col min="1" max="1" width="2.8515625" style="19" customWidth="1"/>
    <col min="2" max="2" width="30.00390625" style="19" customWidth="1"/>
    <col min="3" max="3" width="13.57421875" style="19" customWidth="1"/>
    <col min="4" max="4" width="15.140625" style="19" customWidth="1"/>
    <col min="5" max="5" width="14.8515625" style="19" customWidth="1"/>
    <col min="6" max="6" width="14.7109375" style="19" customWidth="1"/>
    <col min="7" max="7" width="14.00390625" style="19" customWidth="1"/>
    <col min="8" max="8" width="15.00390625" style="19" customWidth="1"/>
    <col min="9" max="9" width="13.28125" style="19" customWidth="1"/>
    <col min="10" max="10" width="16.8515625" style="19" customWidth="1"/>
    <col min="11" max="11" width="15.421875" style="19" customWidth="1"/>
    <col min="12" max="12" width="14.7109375" style="19" customWidth="1"/>
    <col min="13" max="16384" width="9.140625" style="19" customWidth="1"/>
  </cols>
  <sheetData>
    <row r="1" spans="3:12" ht="12.75">
      <c r="C1" s="91" t="s">
        <v>64</v>
      </c>
      <c r="D1" s="91"/>
      <c r="E1" s="91"/>
      <c r="F1" s="91"/>
      <c r="G1" s="91"/>
      <c r="H1" s="91"/>
      <c r="I1" s="91"/>
      <c r="L1" s="25"/>
    </row>
    <row r="2" spans="3:9" ht="12.75">
      <c r="C2" s="91"/>
      <c r="D2" s="91"/>
      <c r="E2" s="91"/>
      <c r="F2" s="91"/>
      <c r="G2" s="91"/>
      <c r="H2" s="91"/>
      <c r="I2" s="91"/>
    </row>
    <row r="3" spans="3:9" ht="12.75">
      <c r="C3" s="91"/>
      <c r="D3" s="91"/>
      <c r="E3" s="91"/>
      <c r="F3" s="91"/>
      <c r="G3" s="91"/>
      <c r="H3" s="91"/>
      <c r="I3" s="91"/>
    </row>
    <row r="5" spans="1:12" s="1" customFormat="1" ht="12.75" customHeight="1">
      <c r="A5" s="26"/>
      <c r="B5" s="27" t="s">
        <v>0</v>
      </c>
      <c r="C5" s="83" t="s">
        <v>1</v>
      </c>
      <c r="D5" s="84"/>
      <c r="E5" s="83" t="s">
        <v>2</v>
      </c>
      <c r="F5" s="84"/>
      <c r="G5" s="83" t="s">
        <v>3</v>
      </c>
      <c r="H5" s="84"/>
      <c r="I5" s="83" t="s">
        <v>4</v>
      </c>
      <c r="J5" s="84"/>
      <c r="K5" s="83" t="s">
        <v>5</v>
      </c>
      <c r="L5" s="84"/>
    </row>
    <row r="6" spans="1:12" s="1" customFormat="1" ht="18.75" customHeight="1">
      <c r="A6" s="23" t="s">
        <v>6</v>
      </c>
      <c r="B6" s="28" t="s">
        <v>4</v>
      </c>
      <c r="C6" s="82" t="s">
        <v>7</v>
      </c>
      <c r="D6" s="81"/>
      <c r="E6" s="82" t="s">
        <v>12</v>
      </c>
      <c r="F6" s="81"/>
      <c r="G6" s="82" t="s">
        <v>8</v>
      </c>
      <c r="H6" s="81"/>
      <c r="I6" s="82" t="s">
        <v>9</v>
      </c>
      <c r="J6" s="81"/>
      <c r="K6" s="82" t="s">
        <v>10</v>
      </c>
      <c r="L6" s="81"/>
    </row>
    <row r="7" spans="1:12" s="1" customFormat="1" ht="17.25" customHeight="1">
      <c r="A7" s="23"/>
      <c r="B7" s="28" t="s">
        <v>11</v>
      </c>
      <c r="C7" s="80"/>
      <c r="D7" s="81"/>
      <c r="E7" s="82"/>
      <c r="F7" s="81"/>
      <c r="G7" s="82" t="s">
        <v>13</v>
      </c>
      <c r="H7" s="81"/>
      <c r="I7" s="82" t="s">
        <v>13</v>
      </c>
      <c r="J7" s="81"/>
      <c r="K7" s="82" t="s">
        <v>8</v>
      </c>
      <c r="L7" s="81"/>
    </row>
    <row r="8" spans="1:12" s="1" customFormat="1" ht="12" customHeight="1">
      <c r="A8" s="23"/>
      <c r="B8" s="20"/>
      <c r="C8" s="88"/>
      <c r="D8" s="89"/>
      <c r="E8" s="90"/>
      <c r="F8" s="89"/>
      <c r="G8" s="88"/>
      <c r="H8" s="89"/>
      <c r="I8" s="88"/>
      <c r="J8" s="89"/>
      <c r="K8" s="90" t="s">
        <v>13</v>
      </c>
      <c r="L8" s="89"/>
    </row>
    <row r="9" spans="1:12" s="1" customFormat="1" ht="13.5" customHeight="1">
      <c r="A9" s="23"/>
      <c r="B9" s="20"/>
      <c r="C9" s="28" t="s">
        <v>14</v>
      </c>
      <c r="D9" s="28" t="s">
        <v>15</v>
      </c>
      <c r="E9" s="28" t="s">
        <v>14</v>
      </c>
      <c r="F9" s="28" t="s">
        <v>15</v>
      </c>
      <c r="G9" s="28" t="s">
        <v>14</v>
      </c>
      <c r="H9" s="28" t="s">
        <v>15</v>
      </c>
      <c r="I9" s="28" t="s">
        <v>14</v>
      </c>
      <c r="J9" s="28" t="s">
        <v>15</v>
      </c>
      <c r="K9" s="28" t="s">
        <v>14</v>
      </c>
      <c r="L9" s="28" t="s">
        <v>15</v>
      </c>
    </row>
    <row r="10" spans="1:12" s="1" customFormat="1" ht="13.5">
      <c r="A10" s="24"/>
      <c r="B10" s="21"/>
      <c r="C10" s="22" t="s">
        <v>16</v>
      </c>
      <c r="D10" s="22" t="s">
        <v>17</v>
      </c>
      <c r="E10" s="22" t="s">
        <v>16</v>
      </c>
      <c r="F10" s="22" t="s">
        <v>17</v>
      </c>
      <c r="G10" s="22" t="s">
        <v>16</v>
      </c>
      <c r="H10" s="22" t="s">
        <v>17</v>
      </c>
      <c r="I10" s="22" t="s">
        <v>18</v>
      </c>
      <c r="J10" s="22" t="s">
        <v>17</v>
      </c>
      <c r="K10" s="22" t="s">
        <v>16</v>
      </c>
      <c r="L10" s="22" t="s">
        <v>17</v>
      </c>
    </row>
    <row r="11" spans="1:12" s="9" customFormat="1" ht="27">
      <c r="A11" s="60">
        <v>1</v>
      </c>
      <c r="B11" s="46" t="s">
        <v>20</v>
      </c>
      <c r="C11" s="54">
        <f>'სახეობების მიხედვით'!C7+'სახეობების მიხედვით'!E7+'სახეობების მიხედვით'!G7+'სახეობების მიხედვით'!I7+'სახეობების მიხედვით'!K7+'სახეობების მიხედვით'!M7+'სახეობების მიხედვით'!O7+'სახეობების მიხედვით'!Q7+'სახეობების მიხედვით'!S7+'სახეობების მიხედვით'!U7+'სახეობების მიხედვით'!W7+'სახეობების მიხედვით'!Y7+'სახეობების მიხედვით'!AA7+'სახეობების მიხედვით'!AC7</f>
        <v>13869127</v>
      </c>
      <c r="D11" s="55">
        <f aca="true" t="shared" si="0" ref="D11:D23">C11</f>
        <v>13869127</v>
      </c>
      <c r="E11" s="49">
        <v>3086303</v>
      </c>
      <c r="F11" s="49">
        <f>E11</f>
        <v>3086303</v>
      </c>
      <c r="G11" s="55">
        <f>'სახეობების მიხედვით'!D7+'სახეობების მიხედვით'!F7+'სახეობების მიხედვით'!H7+'სახეობების მიხედვით'!J7+'სახეობების მიხედვით'!L7+'სახეობების მიხედვით'!N7+'სახეობების მიხედვით'!P7+'სახეობების მიხედვით'!R7+'სახეობების მიხედვით'!T7+'სახეობების მიხედვით'!V7+'სახეობების მიხედვით'!X7+'სახეობების მიხედვით'!Z7+'სახეობების მიხედვით'!AB7+'სახეობების მიხედვით'!AD7</f>
        <v>5642567</v>
      </c>
      <c r="H11" s="55">
        <f aca="true" t="shared" si="1" ref="H11:H23">G11</f>
        <v>5642567</v>
      </c>
      <c r="I11" s="49">
        <v>4595232</v>
      </c>
      <c r="J11" s="49">
        <f aca="true" t="shared" si="2" ref="J11:J23">I11</f>
        <v>4595232</v>
      </c>
      <c r="K11" s="63">
        <f aca="true" t="shared" si="3" ref="K11:K23">G11-I11</f>
        <v>1047335</v>
      </c>
      <c r="L11" s="63">
        <f aca="true" t="shared" si="4" ref="L11:L23">H11-J11</f>
        <v>1047335</v>
      </c>
    </row>
    <row r="12" spans="1:12" s="9" customFormat="1" ht="27">
      <c r="A12" s="60">
        <v>2</v>
      </c>
      <c r="B12" s="46" t="s">
        <v>51</v>
      </c>
      <c r="C12" s="54">
        <f>'სახეობების მიხედვით'!C8+'სახეობების მიხედვით'!E8+'სახეობების მიხედვით'!G8+'სახეობების მიხედვით'!I8+'სახეობების მიხედვით'!K8+'სახეობების მიხედვით'!M8+'სახეობების მიხედვით'!O8+'სახეობების მიხედვით'!Q8+'სახეობების მიხედვით'!S8+'სახეობების მიხედვით'!U8+'სახეობების მიხედვით'!W8+'სახეობების მიხედვით'!Y8+'სახეობების მიხედვით'!AA8+'სახეობების მიხედვით'!AC8</f>
        <v>3658501</v>
      </c>
      <c r="D12" s="55">
        <f t="shared" si="0"/>
        <v>3658501</v>
      </c>
      <c r="E12" s="49">
        <v>197458</v>
      </c>
      <c r="F12" s="49">
        <f>E12</f>
        <v>197458</v>
      </c>
      <c r="G12" s="55">
        <f>'სახეობების მიხედვით'!D8+'სახეობების მიხედვით'!F8+'სახეობების მიხედვით'!H8+'სახეობების მიხედვით'!J8+'სახეობების მიხედვით'!L8+'სახეობების მიხედვით'!N8+'სახეობების მიხედვით'!P8+'სახეობების მიხედვით'!R8+'სახეობების მიხედვით'!T8+'სახეობების მიხედვით'!V8+'სახეობების მიხედვით'!X8+'სახეობების მიხედვით'!Z8+'სახეობების მიხედვით'!AB8+'სახეობების მიხედვით'!AD8</f>
        <v>1817867</v>
      </c>
      <c r="H12" s="55">
        <f t="shared" si="1"/>
        <v>1817867</v>
      </c>
      <c r="I12" s="49">
        <v>1817867</v>
      </c>
      <c r="J12" s="49">
        <f t="shared" si="2"/>
        <v>1817867</v>
      </c>
      <c r="K12" s="63">
        <f t="shared" si="3"/>
        <v>0</v>
      </c>
      <c r="L12" s="63">
        <f t="shared" si="4"/>
        <v>0</v>
      </c>
    </row>
    <row r="13" spans="1:12" s="9" customFormat="1" ht="27">
      <c r="A13" s="60">
        <v>3</v>
      </c>
      <c r="B13" s="46" t="s">
        <v>28</v>
      </c>
      <c r="C13" s="54">
        <f>'სახეობების მიხედვით'!C9+'სახეობების მიხედვით'!E9+'სახეობების მიხედვით'!G9+'სახეობების მიხედვით'!I9+'სახეობების მიხედვით'!K9+'სახეობების მიხედვით'!M9+'სახეობების მიხედვით'!O9+'სახეობების მიხედვით'!Q9+'სახეობების მიხედვით'!S9+'სახეობების მიხედვით'!U9+'სახეობების მიხედვით'!W9+'სახეობების მიხედვით'!Y9+'სახეობების მიხედვით'!AA9+'სახეობების მიხედვით'!AC9</f>
        <v>9673395</v>
      </c>
      <c r="D13" s="55">
        <f t="shared" si="0"/>
        <v>9673395</v>
      </c>
      <c r="E13" s="49">
        <v>2491756</v>
      </c>
      <c r="F13" s="49">
        <f>E13</f>
        <v>2491756</v>
      </c>
      <c r="G13" s="55">
        <f>'სახეობების მიხედვით'!D9+'სახეობების მიხედვით'!F9+'სახეობების მიხედვით'!H9+'სახეობების მიხედვით'!J9+'სახეობების მიხედვით'!L9+'სახეობების მიხედვით'!N9+'სახეობების მიხედვით'!P9+'სახეობების მიხედვით'!R9+'სახეობების მიხედვით'!T9+'სახეობების მიხედვით'!V9+'სახეობების მიხედვით'!X9+'სახეობების მიხედვით'!Z9+'სახეობების მიხედვით'!AB9+'სახეობების მიხედვით'!AD9</f>
        <v>4454238</v>
      </c>
      <c r="H13" s="55">
        <f t="shared" si="1"/>
        <v>4454238</v>
      </c>
      <c r="I13" s="49">
        <v>3499763</v>
      </c>
      <c r="J13" s="49">
        <f t="shared" si="2"/>
        <v>3499763</v>
      </c>
      <c r="K13" s="63">
        <f t="shared" si="3"/>
        <v>954475</v>
      </c>
      <c r="L13" s="63">
        <f t="shared" si="4"/>
        <v>954475</v>
      </c>
    </row>
    <row r="14" spans="1:12" s="6" customFormat="1" ht="27">
      <c r="A14" s="60">
        <v>4</v>
      </c>
      <c r="B14" s="46" t="s">
        <v>22</v>
      </c>
      <c r="C14" s="54">
        <f>'სახეობების მიხედვით'!C10+'სახეობების მიხედვით'!E10+'სახეობების მიხედვით'!G10+'სახეობების მიხედვით'!I10+'სახეობების მიხედვით'!K10+'სახეობების მიხედვით'!M10+'სახეობების მიხედვით'!O10+'სახეობების მიხედვით'!Q10+'სახეობების მიხედვით'!S10+'სახეობების მიხედვით'!U10+'სახეობების მიხედვით'!W10+'სახეობების მიხედვით'!Y10+'სახეობების მიხედვით'!AA10+'სახეობების მიხედვით'!AC10</f>
        <v>2076926</v>
      </c>
      <c r="D14" s="55">
        <f t="shared" si="0"/>
        <v>2076926</v>
      </c>
      <c r="E14" s="49">
        <v>48698</v>
      </c>
      <c r="F14" s="49">
        <f>E14</f>
        <v>48698</v>
      </c>
      <c r="G14" s="55">
        <f>'სახეობების მიხედვით'!D10+'სახეობების მიხედვით'!F10+'სახეობების მიხედვით'!H10+'სახეობების მიხედვით'!J10+'სახეობების მიხედვით'!L10+'სახეობების მიხედვით'!N10+'სახეობების მიხედვით'!P10+'სახეობების მიხედვით'!R10+'სახეობების მიხედვით'!T10+'სახეობების მიხედვით'!V10+'სახეობების მიხედვით'!X10+'სახეობების მიხედვით'!Z10+'სახეობების მიხედვით'!AB10+'სახეობების მიხედვით'!AD10</f>
        <v>2091594</v>
      </c>
      <c r="H14" s="55">
        <f t="shared" si="1"/>
        <v>2091594</v>
      </c>
      <c r="I14" s="49">
        <v>2083881</v>
      </c>
      <c r="J14" s="49">
        <f t="shared" si="2"/>
        <v>2083881</v>
      </c>
      <c r="K14" s="63">
        <f t="shared" si="3"/>
        <v>7713</v>
      </c>
      <c r="L14" s="63">
        <f t="shared" si="4"/>
        <v>7713</v>
      </c>
    </row>
    <row r="15" spans="1:12" s="9" customFormat="1" ht="24.75" customHeight="1">
      <c r="A15" s="60">
        <v>5</v>
      </c>
      <c r="B15" s="46" t="s">
        <v>23</v>
      </c>
      <c r="C15" s="54">
        <f>'სახეობების მიხედვით'!C11+'სახეობების მიხედვით'!E11+'სახეობების მიხედვით'!G11+'სახეობების მიხედვით'!I11+'სახეობების მიხედვით'!K11+'სახეობების მიხედვით'!M11+'სახეობების მიხედვით'!O11+'სახეობების მიხედვით'!Q11+'სახეობების მიხედვით'!S11+'სახეობების მიხედვით'!U11+'სახეობების მიხედვით'!W11+'სახეობების მიხედვით'!Y11+'სახეობების მიხედვით'!AA11+'სახეობების მიხედვით'!AC11</f>
        <v>3089910</v>
      </c>
      <c r="D15" s="55">
        <f t="shared" si="0"/>
        <v>3089910</v>
      </c>
      <c r="E15" s="49">
        <v>31121</v>
      </c>
      <c r="F15" s="49">
        <f>E15</f>
        <v>31121</v>
      </c>
      <c r="G15" s="55">
        <f>'სახეობების მიხედვით'!D11+'სახეობების მიხედვით'!F11+'სახეობების მიხედვით'!H11+'სახეობების მიხედვით'!J11+'სახეობების მიხედვით'!L11+'სახეობების მიხედვით'!N11+'სახეობების მიხედვით'!P11+'სახეობების მიხედვით'!R11+'სახეობების მიხედვით'!T11+'სახეობების მიხედვით'!V11+'სახეობების მიხედვით'!X11+'სახეობების მიხედვით'!Z11+'სახეობების მიხედვით'!AB11+'სახეობების მიხედვით'!AD11</f>
        <v>643922</v>
      </c>
      <c r="H15" s="55">
        <f t="shared" si="1"/>
        <v>643922</v>
      </c>
      <c r="I15" s="49">
        <v>610832</v>
      </c>
      <c r="J15" s="49">
        <f t="shared" si="2"/>
        <v>610832</v>
      </c>
      <c r="K15" s="63">
        <f t="shared" si="3"/>
        <v>33090</v>
      </c>
      <c r="L15" s="63">
        <f t="shared" si="4"/>
        <v>33090</v>
      </c>
    </row>
    <row r="16" spans="1:12" s="6" customFormat="1" ht="27">
      <c r="A16" s="60">
        <v>6</v>
      </c>
      <c r="B16" s="46" t="s">
        <v>24</v>
      </c>
      <c r="C16" s="54">
        <f>'სახეობების მიხედვით'!C12+'სახეობების მიხედვით'!E12+'სახეობების მიხედვით'!G12+'სახეობების მიხედვით'!I12+'სახეობების მიხედვით'!K12+'სახეობების მიხედვით'!M12+'სახეობების მიხედვით'!O12+'სახეობების მიხედვით'!Q12+'სახეობების მიხედვით'!S12+'სახეობების მიხედვით'!U12+'სახეობების მიხედვით'!W12+'სახეობების მიხედვით'!Y12+'სახეობების მიხედვით'!AA12+'სახეობების მიხედვით'!AC12</f>
        <v>131146</v>
      </c>
      <c r="D16" s="55">
        <f t="shared" si="0"/>
        <v>131146</v>
      </c>
      <c r="E16" s="49">
        <v>0</v>
      </c>
      <c r="F16" s="49">
        <v>0</v>
      </c>
      <c r="G16" s="55">
        <f>'სახეობების მიხედვით'!D12+'სახეობების მიხედვით'!F12+'სახეობების მიხედვით'!H12+'სახეობების მიხედვით'!J12+'სახეობების მიხედვით'!L12+'სახეობების მიხედვით'!N12+'სახეობების მიხედვით'!P12+'სახეობების მიხედვით'!R12+'სახეობების მიხედვით'!T12+'სახეობების მიხედვით'!V12+'სახეობების მიხედვით'!X12+'სახეობების მიხედვით'!Z12+'სახეობების მიხედვით'!AB12+'სახეობების მიხედვით'!AD12</f>
        <v>0</v>
      </c>
      <c r="H16" s="55">
        <f t="shared" si="1"/>
        <v>0</v>
      </c>
      <c r="I16" s="49">
        <v>0</v>
      </c>
      <c r="J16" s="49">
        <f t="shared" si="2"/>
        <v>0</v>
      </c>
      <c r="K16" s="63">
        <f t="shared" si="3"/>
        <v>0</v>
      </c>
      <c r="L16" s="63">
        <f t="shared" si="4"/>
        <v>0</v>
      </c>
    </row>
    <row r="17" spans="1:12" s="9" customFormat="1" ht="27">
      <c r="A17" s="60">
        <v>7</v>
      </c>
      <c r="B17" s="46" t="s">
        <v>25</v>
      </c>
      <c r="C17" s="54">
        <f>'სახეობების მიხედვით'!C13+'სახეობების მიხედვით'!E13+'სახეობების მიხედვით'!G13+'სახეობების მიხედვით'!I13+'სახეობების მიხედვით'!K13+'სახეობების მიხედვით'!M13+'სახეობების მიხედვით'!O13+'სახეობების მიხედვით'!Q13+'სახეობების მიხედვით'!S13+'სახეობების მიხედვით'!U13+'სახეობების მიხედვით'!W13+'სახეობების მიხედვით'!Y13+'სახეობების მიხედვით'!AA13+'სახეობების მიხედვით'!AC13</f>
        <v>8064329</v>
      </c>
      <c r="D17" s="55">
        <f t="shared" si="0"/>
        <v>8064329</v>
      </c>
      <c r="E17" s="49">
        <v>5515528</v>
      </c>
      <c r="F17" s="49">
        <f aca="true" t="shared" si="5" ref="F17:F23">E17</f>
        <v>5515528</v>
      </c>
      <c r="G17" s="55">
        <f>'სახეობების მიხედვით'!D13+'სახეობების მიხედვით'!F13+'სახეობების მიხედვით'!H13+'სახეობების მიხედვით'!J13+'სახეობების მიხედვით'!L13+'სახეობების მიხედვით'!N13+'სახეობების მიხედვით'!P13+'სახეობების მიხედვით'!R13+'სახეობების მიხედვით'!T13+'სახეობების მიხედვით'!V13+'სახეობების მიხედვით'!X13+'სახეობების მიხედვით'!Z13+'სახეობების მიხედვით'!AB13+'სახეობების მიხედვით'!AD13</f>
        <v>1438241</v>
      </c>
      <c r="H17" s="55">
        <f t="shared" si="1"/>
        <v>1438241</v>
      </c>
      <c r="I17" s="49">
        <v>1422981</v>
      </c>
      <c r="J17" s="49">
        <f t="shared" si="2"/>
        <v>1422981</v>
      </c>
      <c r="K17" s="63">
        <f t="shared" si="3"/>
        <v>15260</v>
      </c>
      <c r="L17" s="63">
        <f t="shared" si="4"/>
        <v>15260</v>
      </c>
    </row>
    <row r="18" spans="1:12" s="6" customFormat="1" ht="26.25">
      <c r="A18" s="60">
        <v>8</v>
      </c>
      <c r="B18" s="46" t="s">
        <v>45</v>
      </c>
      <c r="C18" s="54">
        <f>'სახეობების მიხედვით'!C14+'სახეობების მიხედვით'!E14+'სახეობების მიხედვით'!G14+'სახეობების მიხედვით'!I14+'სახეობების მიხედვით'!K14+'სახეობების მიხედვით'!M14+'სახეობების მიხედვით'!O14+'სახეობების მიხედვით'!Q14+'სახეობების მიხედვით'!S14+'სახეობების მიხედვით'!U14+'სახეობების მიხედვით'!W14+'სახეობების მიხედვით'!Y14+'სახეობების მიხედვით'!AA14+'სახეობების მიხედვით'!AC14</f>
        <v>377002</v>
      </c>
      <c r="D18" s="55">
        <f t="shared" si="0"/>
        <v>377002</v>
      </c>
      <c r="E18" s="49">
        <v>95901</v>
      </c>
      <c r="F18" s="49">
        <f t="shared" si="5"/>
        <v>95901</v>
      </c>
      <c r="G18" s="55">
        <f>'სახეობების მიხედვით'!D14+'სახეობების მიხედვით'!F14+'სახეობების მიხედვით'!H14+'სახეობების მიხედვით'!J14+'სახეობების მიხედვით'!L14+'სახეობების მიხედვით'!N14+'სახეობების მიხედვით'!P14+'სახეობების მიხედვით'!R14+'სახეობების მიხედვით'!T14+'სახეობების მიხედვით'!V14+'სახეობების მიხედვით'!X14+'სახეობების მიხედვით'!Z14+'სახეობების მიხედვით'!AB14+'სახეობების მიხედვით'!AD14</f>
        <v>718</v>
      </c>
      <c r="H18" s="55">
        <f t="shared" si="1"/>
        <v>718</v>
      </c>
      <c r="I18" s="49">
        <v>354</v>
      </c>
      <c r="J18" s="49">
        <f t="shared" si="2"/>
        <v>354</v>
      </c>
      <c r="K18" s="63">
        <f t="shared" si="3"/>
        <v>364</v>
      </c>
      <c r="L18" s="63">
        <f t="shared" si="4"/>
        <v>364</v>
      </c>
    </row>
    <row r="19" spans="1:12" s="9" customFormat="1" ht="27">
      <c r="A19" s="60">
        <v>9</v>
      </c>
      <c r="B19" s="46" t="s">
        <v>47</v>
      </c>
      <c r="C19" s="54">
        <f>'სახეობების მიხედვით'!C15+'სახეობების მიხედვით'!E15+'სახეობების მიხედვით'!G15+'სახეობების მიხედვით'!I15+'სახეობების მიხედვით'!K15+'სახეობების მიხედვით'!M15+'სახეობების მიხედვით'!O15+'სახეობების მიხედვით'!Q15+'სახეობების მიხედვით'!S15+'სახეობების მიხედვით'!U15+'სახეობების მიხედვით'!W15+'სახეობების მიხედვით'!Y15+'სახეობების მიხედვით'!AA15+'სახეობების მიხედვით'!AC15</f>
        <v>4003428</v>
      </c>
      <c r="D19" s="55">
        <f t="shared" si="0"/>
        <v>4003428</v>
      </c>
      <c r="E19" s="49">
        <v>436360</v>
      </c>
      <c r="F19" s="49">
        <f t="shared" si="5"/>
        <v>436360</v>
      </c>
      <c r="G19" s="55">
        <f>'სახეობების მიხედვით'!D15+'სახეობების მიხედვით'!F15+'სახეობების მიხედვით'!H15+'სახეობების მიხედვით'!J15+'სახეობების მიხედვით'!L15+'სახეობების მიხედვით'!N15+'სახეობების მიხედვით'!P15+'სახეობების მიხედვით'!R15+'სახეობების მიხედვით'!T15+'სახეობების მიხედვით'!V15+'სახეობების მიხედვით'!X15+'სახეობების მიხედვით'!Z15+'სახეობების მიხედვით'!AB15+'სახეობების მიხედვით'!AD15</f>
        <v>516673</v>
      </c>
      <c r="H19" s="55">
        <f t="shared" si="1"/>
        <v>516673</v>
      </c>
      <c r="I19" s="49">
        <v>480587</v>
      </c>
      <c r="J19" s="49">
        <f t="shared" si="2"/>
        <v>480587</v>
      </c>
      <c r="K19" s="63">
        <f t="shared" si="3"/>
        <v>36086</v>
      </c>
      <c r="L19" s="63">
        <f t="shared" si="4"/>
        <v>36086</v>
      </c>
    </row>
    <row r="20" spans="1:12" s="6" customFormat="1" ht="26.25" customHeight="1">
      <c r="A20" s="60">
        <v>10</v>
      </c>
      <c r="B20" s="46" t="s">
        <v>27</v>
      </c>
      <c r="C20" s="54">
        <f>'სახეობების მიხედვით'!C16+'სახეობების მიხედვით'!E16+'სახეობების მიხედვით'!G16+'სახეობების მიხედვით'!I16+'სახეობების მიხედვით'!K16+'სახეობების მიხედვით'!M16+'სახეობების მიხედვით'!O16+'სახეობების მიხედვით'!Q16+'სახეობების მიხედვით'!S16+'სახეობების მიხედვით'!U16+'სახეობების მიხედვით'!W16+'სახეობების მიხედვით'!Y16+'სახეობების მიხედვით'!AA16+'სახეობების მიხედვით'!AC16</f>
        <v>357948</v>
      </c>
      <c r="D20" s="55">
        <f t="shared" si="0"/>
        <v>357948</v>
      </c>
      <c r="E20" s="49">
        <f>212724+618+414+9119+338+26398</f>
        <v>249611</v>
      </c>
      <c r="F20" s="49">
        <f t="shared" si="5"/>
        <v>249611</v>
      </c>
      <c r="G20" s="55">
        <f>'სახეობების მიხედვით'!D16+'სახეობების მიხედვით'!F16+'სახეობების მიხედვით'!H16+'სახეობების მიხედვით'!J16+'სახეობების მიხედვით'!L16+'სახეობების მიხედვით'!N16+'სახეობების მიხედვით'!P16+'სახეობების მიხედვით'!R16+'სახეობების მიხედვით'!T16+'სახეობების მიხედვით'!V16+'სახეობების მიხედვით'!X16+'სახეობების მიხედვით'!Z16+'სახეობების მიხედვით'!AB16+'სახეობების მიხედვით'!AD16</f>
        <v>35604</v>
      </c>
      <c r="H20" s="55">
        <f t="shared" si="1"/>
        <v>35604</v>
      </c>
      <c r="I20" s="49">
        <v>7121</v>
      </c>
      <c r="J20" s="49">
        <f t="shared" si="2"/>
        <v>7121</v>
      </c>
      <c r="K20" s="63">
        <f t="shared" si="3"/>
        <v>28483</v>
      </c>
      <c r="L20" s="63">
        <f t="shared" si="4"/>
        <v>28483</v>
      </c>
    </row>
    <row r="21" spans="1:12" s="6" customFormat="1" ht="27">
      <c r="A21" s="60">
        <v>11</v>
      </c>
      <c r="B21" s="46" t="s">
        <v>48</v>
      </c>
      <c r="C21" s="54">
        <f>'სახეობების მიხედვით'!C17+'სახეობების მიხედვით'!E17+'სახეობების მიხედვით'!G17+'სახეობების მიხედვით'!I17+'სახეობების მიხედვით'!K17+'სახეობების მიხედვით'!M17+'სახეობების მიხედვით'!O17+'სახეობების მიხედვით'!Q17+'სახეობების მიხედვით'!S17+'სახეობების მიხედვით'!U17+'სახეობების მიხედვით'!W17+'სახეობების მიხედვით'!Y17+'სახეობების მიხედვით'!AA17+'სახეობების მიხედვით'!AC17</f>
        <v>437464</v>
      </c>
      <c r="D21" s="55">
        <f t="shared" si="0"/>
        <v>437464</v>
      </c>
      <c r="E21" s="49">
        <v>318983</v>
      </c>
      <c r="F21" s="49">
        <f t="shared" si="5"/>
        <v>318983</v>
      </c>
      <c r="G21" s="55">
        <f>'სახეობების მიხედვით'!D17+'სახეობების მიხედვით'!F17+'სახეობების მიხედვით'!H17+'სახეობების მიხედვით'!J17+'სახეობების მიხედვით'!L17+'სახეობების მიხედვით'!N17+'სახეობების მიხედვით'!P17+'სახეობების მიხედვით'!R17+'სახეობების მიხედვით'!T17+'სახეობების მიხედვით'!V17+'სახეობების მიხედვით'!X17+'სახეობების მიხედვით'!Z17+'სახეობების მიხედვით'!AB17+'სახეობების მიხედვით'!AD17</f>
        <v>3160</v>
      </c>
      <c r="H21" s="55">
        <f t="shared" si="1"/>
        <v>3160</v>
      </c>
      <c r="I21" s="49">
        <v>2046</v>
      </c>
      <c r="J21" s="49">
        <f t="shared" si="2"/>
        <v>2046</v>
      </c>
      <c r="K21" s="63">
        <f t="shared" si="3"/>
        <v>1114</v>
      </c>
      <c r="L21" s="63">
        <f t="shared" si="4"/>
        <v>1114</v>
      </c>
    </row>
    <row r="22" spans="1:12" s="6" customFormat="1" ht="27">
      <c r="A22" s="60">
        <v>12</v>
      </c>
      <c r="B22" s="46" t="s">
        <v>46</v>
      </c>
      <c r="C22" s="54">
        <f>'სახეობების მიხედვით'!C18+'სახეობების მიხედვით'!E18+'სახეობების მიხედვით'!G18+'სახეობების მიხედვით'!I18+'სახეობების მიხედვით'!K18+'სახეობების მიხედვით'!M18+'სახეობების მიხედვით'!O18+'სახეობების მიხედვით'!Q18+'სახეობების მიხედვით'!S18+'სახეობების მიხედვით'!U18+'სახეობების მიხედვით'!W18+'სახეობების მიხედვით'!Y18+'სახეობების მიხედვით'!AA18+'სახეობების მიხედვით'!AC18</f>
        <v>0</v>
      </c>
      <c r="D22" s="55">
        <f t="shared" si="0"/>
        <v>0</v>
      </c>
      <c r="E22" s="49">
        <v>0</v>
      </c>
      <c r="F22" s="49">
        <f t="shared" si="5"/>
        <v>0</v>
      </c>
      <c r="G22" s="55">
        <f>'სახეობების მიხედვით'!D20+'სახეობების მიხედვით'!F20+'სახეობების მიხედვით'!H20+'სახეობების მიხედვით'!J20+'სახეობების მიხედვით'!L20+'სახეობების მიხედვით'!N20+'სახეობების მიხედვით'!P20+'სახეობების მიხედვით'!R20+'სახეობების მიხედვით'!T20+'სახეობების მიხედვით'!V20+'სახეობების მიხედვით'!X20+'სახეობების მიხედვით'!Z20+'სახეობების მიხედვით'!AB20+'სახეობების მიხედვით'!AD20</f>
        <v>0</v>
      </c>
      <c r="H22" s="55">
        <f t="shared" si="1"/>
        <v>0</v>
      </c>
      <c r="I22" s="49">
        <v>0</v>
      </c>
      <c r="J22" s="49">
        <f t="shared" si="2"/>
        <v>0</v>
      </c>
      <c r="K22" s="63">
        <f t="shared" si="3"/>
        <v>0</v>
      </c>
      <c r="L22" s="63">
        <f t="shared" si="4"/>
        <v>0</v>
      </c>
    </row>
    <row r="23" spans="1:12" s="6" customFormat="1" ht="27">
      <c r="A23" s="60">
        <v>13</v>
      </c>
      <c r="B23" s="46" t="s">
        <v>49</v>
      </c>
      <c r="C23" s="54">
        <f>'სახეობების მიხედვით'!C19+'სახეობების მიხედვით'!E19+'სახეობების მიხედვით'!G19+'სახეობების მიხედვით'!I19+'სახეობების მიხედვით'!K19+'სახეობების მიხედვით'!M19+'სახეობების მიხედვით'!O19+'სახეობების მიხედვით'!Q19+'სახეობების მიხედვით'!S19+'სახეობების მიხედვით'!U19+'სახეობების მიხედვით'!W19+'სახეობების მიხედვით'!Y19+'სახეობების მიხედვით'!AA19+'სახეობების მიხედვით'!AC19</f>
        <v>315599</v>
      </c>
      <c r="D23" s="55">
        <f t="shared" si="0"/>
        <v>315599</v>
      </c>
      <c r="E23" s="49">
        <v>0</v>
      </c>
      <c r="F23" s="49">
        <f t="shared" si="5"/>
        <v>0</v>
      </c>
      <c r="G23" s="55">
        <f>'სახეობების მიხედვით'!D19+'სახეობების მიხედვით'!F19+'სახეობების მიხედვით'!H19+'სახეობების მიხედვით'!J19+'სახეობების მიხედვით'!L19+'სახეობების მიხედვით'!N19+'სახეობების მიხედვით'!P19+'სახეობების მიხედვით'!R19+'სახეობების მიხედვით'!T19+'სახეობების მიხედვით'!V19+'სახეობების მიხედვით'!X19+'სახეობების მიხედვით'!Z19+'სახეობების მიხედვით'!AB19+'სახეობების მიხედვით'!AD19</f>
        <v>201534</v>
      </c>
      <c r="H23" s="55">
        <f t="shared" si="1"/>
        <v>201534</v>
      </c>
      <c r="I23" s="49">
        <v>201534</v>
      </c>
      <c r="J23" s="49">
        <f t="shared" si="2"/>
        <v>201534</v>
      </c>
      <c r="K23" s="63">
        <f t="shared" si="3"/>
        <v>0</v>
      </c>
      <c r="L23" s="63">
        <f t="shared" si="4"/>
        <v>0</v>
      </c>
    </row>
    <row r="24" spans="1:12" s="6" customFormat="1" ht="12.75">
      <c r="A24" s="57"/>
      <c r="B24" s="85" t="s">
        <v>50</v>
      </c>
      <c r="C24" s="86"/>
      <c r="D24" s="86"/>
      <c r="E24" s="86"/>
      <c r="F24" s="86"/>
      <c r="G24" s="86"/>
      <c r="H24" s="86"/>
      <c r="I24" s="86"/>
      <c r="J24" s="86"/>
      <c r="K24" s="86"/>
      <c r="L24" s="87"/>
    </row>
    <row r="25" spans="1:12" s="6" customFormat="1" ht="27">
      <c r="A25" s="3"/>
      <c r="B25" s="46" t="s">
        <v>26</v>
      </c>
      <c r="C25" s="54"/>
      <c r="D25" s="55"/>
      <c r="E25" s="49"/>
      <c r="F25" s="49"/>
      <c r="G25" s="55"/>
      <c r="H25" s="55"/>
      <c r="I25" s="49"/>
      <c r="J25" s="49"/>
      <c r="K25" s="63"/>
      <c r="L25" s="63"/>
    </row>
    <row r="26" spans="1:12" s="6" customFormat="1" ht="27">
      <c r="A26" s="3"/>
      <c r="B26" s="46" t="s">
        <v>21</v>
      </c>
      <c r="C26" s="54"/>
      <c r="D26" s="55"/>
      <c r="E26" s="49"/>
      <c r="F26" s="49"/>
      <c r="G26" s="55"/>
      <c r="H26" s="55"/>
      <c r="I26" s="49"/>
      <c r="J26" s="49"/>
      <c r="K26" s="63"/>
      <c r="L26" s="63"/>
    </row>
    <row r="27" spans="1:12" s="6" customFormat="1" ht="13.5" hidden="1">
      <c r="A27" s="3">
        <v>15</v>
      </c>
      <c r="B27" s="2"/>
      <c r="C27" s="43" t="e">
        <f>'სახეობების მიხედვით'!C24+'სახეობების მიხედვით'!E24+'სახეობების მიხედვით'!G24+'სახეობების მიხედვით'!I24+'სახეობების მიხედვით'!K24+'სახეობების მიხედვით'!M24+'სახეობების მიხედვით'!O24+'სახეობების მიხედვით'!Q24+'სახეობების მიხედვით'!S24+'სახეობების მიხედვით'!U24+'სახეობების მიხედვით'!W24+'სახეობების მიხედვით'!Y24+'სახეობების მიხედვით'!AA24+'სახეობების მიხედვით'!AC24+'სახეობების მიხედვით'!#REF!</f>
        <v>#REF!</v>
      </c>
      <c r="D27" s="44" t="e">
        <f>#REF!+#REF!+#REF!+#REF!+#REF!+#REF!+#REF!+#REF!+#REF!+#REF!+#REF!+#REF!+#REF!+#REF!+#REF!</f>
        <v>#REF!</v>
      </c>
      <c r="E27" s="41"/>
      <c r="F27" s="41"/>
      <c r="G27" s="44" t="e">
        <f>'სახეობების მიხედვით'!D24+'სახეობების მიხედვით'!F24+'სახეობების მიხედვით'!H24+'სახეობების მიხედვით'!J24+'სახეობების მიხედვით'!L24+'სახეობების მიხედვით'!N24+'სახეობების მიხედვით'!P24+'სახეობების მიხედვით'!R24+'სახეობების მიხედვით'!T24+'სახეობების მიხედვით'!V24+'სახეობების მიხედვით'!X24+'სახეობების მიხედვით'!Z24+'სახეობების მიხედვით'!AB24+'სახეობების მიხედვით'!AD24+'სახეობების მიხედვით'!#REF!</f>
        <v>#REF!</v>
      </c>
      <c r="H27" s="44" t="e">
        <f>#REF!+#REF!+#REF!+#REF!+#REF!+#REF!+#REF!+#REF!+#REF!+#REF!+#REF!+#REF!+#REF!+#REF!+#REF!</f>
        <v>#REF!</v>
      </c>
      <c r="I27" s="41"/>
      <c r="J27" s="41"/>
      <c r="K27" s="41"/>
      <c r="L27" s="41"/>
    </row>
    <row r="28" spans="1:12" s="14" customFormat="1" ht="22.5" customHeight="1">
      <c r="A28" s="31"/>
      <c r="B28" s="32" t="s">
        <v>19</v>
      </c>
      <c r="C28" s="58">
        <f aca="true" t="shared" si="6" ref="C28:L28">SUM(C11:C23,C25:C26)</f>
        <v>46054775</v>
      </c>
      <c r="D28" s="58">
        <f t="shared" si="6"/>
        <v>46054775</v>
      </c>
      <c r="E28" s="58">
        <f t="shared" si="6"/>
        <v>12471719</v>
      </c>
      <c r="F28" s="58">
        <f t="shared" si="6"/>
        <v>12471719</v>
      </c>
      <c r="G28" s="58">
        <f t="shared" si="6"/>
        <v>16846118</v>
      </c>
      <c r="H28" s="58">
        <f t="shared" si="6"/>
        <v>16846118</v>
      </c>
      <c r="I28" s="58">
        <f t="shared" si="6"/>
        <v>14722198</v>
      </c>
      <c r="J28" s="58">
        <f t="shared" si="6"/>
        <v>14722198</v>
      </c>
      <c r="K28" s="58">
        <f t="shared" si="6"/>
        <v>2123920</v>
      </c>
      <c r="L28" s="58">
        <f t="shared" si="6"/>
        <v>2123920</v>
      </c>
    </row>
    <row r="29" spans="1:12" s="9" customFormat="1" ht="21.75" customHeight="1" hidden="1">
      <c r="A29" s="3"/>
      <c r="B29" s="12"/>
      <c r="C29" s="7"/>
      <c r="D29" s="8"/>
      <c r="E29" s="8"/>
      <c r="F29" s="8"/>
      <c r="G29" s="8"/>
      <c r="H29" s="8"/>
      <c r="I29" s="8"/>
      <c r="J29" s="8"/>
      <c r="K29" s="8"/>
      <c r="L29" s="8"/>
    </row>
    <row r="30" spans="1:12" s="6" customFormat="1" ht="13.5" hidden="1">
      <c r="A30" s="13"/>
      <c r="B30" s="2"/>
      <c r="C30" s="10"/>
      <c r="D30" s="11"/>
      <c r="E30" s="11"/>
      <c r="F30" s="11"/>
      <c r="G30" s="11"/>
      <c r="H30" s="11"/>
      <c r="I30" s="11"/>
      <c r="J30" s="11"/>
      <c r="K30" s="11"/>
      <c r="L30" s="11"/>
    </row>
    <row r="31" spans="1:12" s="9" customFormat="1" ht="13.5" hidden="1">
      <c r="A31" s="15"/>
      <c r="B31" s="2"/>
      <c r="C31" s="7"/>
      <c r="D31" s="8"/>
      <c r="E31" s="8"/>
      <c r="F31" s="8"/>
      <c r="G31" s="8"/>
      <c r="H31" s="8"/>
      <c r="I31" s="8"/>
      <c r="J31" s="8"/>
      <c r="K31" s="8"/>
      <c r="L31" s="8"/>
    </row>
    <row r="32" spans="1:12" s="6" customFormat="1" ht="12.75" customHeight="1" hidden="1">
      <c r="A32" s="16"/>
      <c r="B32" s="2"/>
      <c r="C32" s="10"/>
      <c r="D32" s="11"/>
      <c r="E32" s="11"/>
      <c r="F32" s="11"/>
      <c r="G32" s="11"/>
      <c r="H32" s="11"/>
      <c r="I32" s="11"/>
      <c r="J32" s="11"/>
      <c r="K32" s="11"/>
      <c r="L32" s="11"/>
    </row>
    <row r="33" spans="1:12" s="9" customFormat="1" ht="16.5" customHeight="1" hidden="1">
      <c r="A33" s="17"/>
      <c r="B33" s="5"/>
      <c r="C33" s="7"/>
      <c r="D33" s="8"/>
      <c r="E33" s="8"/>
      <c r="F33" s="8"/>
      <c r="G33" s="8"/>
      <c r="H33" s="8"/>
      <c r="I33" s="8"/>
      <c r="J33" s="8"/>
      <c r="K33" s="8"/>
      <c r="L33" s="8"/>
    </row>
    <row r="34" ht="12.75">
      <c r="A34" s="18"/>
    </row>
  </sheetData>
  <sheetProtection/>
  <mergeCells count="22">
    <mergeCell ref="C1:I3"/>
    <mergeCell ref="K5:L5"/>
    <mergeCell ref="C6:D6"/>
    <mergeCell ref="E6:F6"/>
    <mergeCell ref="G6:H6"/>
    <mergeCell ref="I6:J6"/>
    <mergeCell ref="K8:L8"/>
    <mergeCell ref="K7:L7"/>
    <mergeCell ref="E5:F5"/>
    <mergeCell ref="G5:H5"/>
    <mergeCell ref="G7:H7"/>
    <mergeCell ref="I7:J7"/>
    <mergeCell ref="C7:D7"/>
    <mergeCell ref="E7:F7"/>
    <mergeCell ref="K6:L6"/>
    <mergeCell ref="C5:D5"/>
    <mergeCell ref="B24:L24"/>
    <mergeCell ref="C8:D8"/>
    <mergeCell ref="E8:F8"/>
    <mergeCell ref="G8:H8"/>
    <mergeCell ref="I5:J5"/>
    <mergeCell ref="I8:J8"/>
  </mergeCells>
  <printOptions horizontalCentered="1" verticalCentered="1"/>
  <pageMargins left="0.17" right="0.2755905511811024" top="0.24" bottom="0.27" header="0.17" footer="0.16"/>
  <pageSetup horizontalDpi="300" verticalDpi="300" orientation="landscape" paperSize="9" scale="80" r:id="rId1"/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I3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2" sqref="B2"/>
    </sheetView>
  </sheetViews>
  <sheetFormatPr defaultColWidth="9.140625" defaultRowHeight="12.75"/>
  <cols>
    <col min="1" max="1" width="2.8515625" style="19" customWidth="1"/>
    <col min="2" max="2" width="23.57421875" style="19" customWidth="1"/>
    <col min="3" max="30" width="11.8515625" style="19" customWidth="1"/>
    <col min="31" max="32" width="12.7109375" style="19" bestFit="1" customWidth="1"/>
    <col min="33" max="33" width="9.7109375" style="19" bestFit="1" customWidth="1"/>
    <col min="34" max="16384" width="9.140625" style="19" customWidth="1"/>
  </cols>
  <sheetData>
    <row r="1" spans="3:22" ht="12.75">
      <c r="C1" s="96" t="s">
        <v>63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36"/>
      <c r="U1" s="25"/>
      <c r="V1" s="25"/>
    </row>
    <row r="2" spans="3:16" ht="12.7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36"/>
    </row>
    <row r="3" spans="3:16" ht="12.7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36"/>
    </row>
    <row r="5" spans="1:32" ht="67.5" customHeight="1">
      <c r="A5" s="29" t="s">
        <v>6</v>
      </c>
      <c r="B5" s="30" t="s">
        <v>29</v>
      </c>
      <c r="C5" s="92" t="s">
        <v>30</v>
      </c>
      <c r="D5" s="92"/>
      <c r="E5" s="94" t="s">
        <v>31</v>
      </c>
      <c r="F5" s="95"/>
      <c r="G5" s="94" t="s">
        <v>32</v>
      </c>
      <c r="H5" s="95"/>
      <c r="I5" s="94" t="s">
        <v>33</v>
      </c>
      <c r="J5" s="95"/>
      <c r="K5" s="94" t="s">
        <v>34</v>
      </c>
      <c r="L5" s="95"/>
      <c r="M5" s="94" t="s">
        <v>35</v>
      </c>
      <c r="N5" s="95"/>
      <c r="O5" s="94" t="s">
        <v>36</v>
      </c>
      <c r="P5" s="95"/>
      <c r="Q5" s="94" t="s">
        <v>37</v>
      </c>
      <c r="R5" s="95"/>
      <c r="S5" s="94" t="s">
        <v>38</v>
      </c>
      <c r="T5" s="95"/>
      <c r="U5" s="94" t="s">
        <v>39</v>
      </c>
      <c r="V5" s="95"/>
      <c r="W5" s="94" t="s">
        <v>40</v>
      </c>
      <c r="X5" s="95"/>
      <c r="Y5" s="94" t="s">
        <v>41</v>
      </c>
      <c r="Z5" s="95"/>
      <c r="AA5" s="94" t="s">
        <v>42</v>
      </c>
      <c r="AB5" s="95"/>
      <c r="AC5" s="94" t="s">
        <v>43</v>
      </c>
      <c r="AD5" s="95"/>
      <c r="AE5" s="92" t="s">
        <v>44</v>
      </c>
      <c r="AF5" s="93"/>
    </row>
    <row r="6" spans="1:32" s="4" customFormat="1" ht="27">
      <c r="A6" s="61"/>
      <c r="C6" s="37" t="s">
        <v>52</v>
      </c>
      <c r="D6" s="37" t="s">
        <v>53</v>
      </c>
      <c r="E6" s="37" t="s">
        <v>52</v>
      </c>
      <c r="F6" s="37" t="s">
        <v>53</v>
      </c>
      <c r="G6" s="37" t="s">
        <v>52</v>
      </c>
      <c r="H6" s="37" t="s">
        <v>53</v>
      </c>
      <c r="I6" s="37" t="s">
        <v>52</v>
      </c>
      <c r="J6" s="37" t="s">
        <v>53</v>
      </c>
      <c r="K6" s="37" t="s">
        <v>52</v>
      </c>
      <c r="L6" s="37" t="s">
        <v>52</v>
      </c>
      <c r="M6" s="37" t="s">
        <v>53</v>
      </c>
      <c r="N6" s="37" t="s">
        <v>53</v>
      </c>
      <c r="O6" s="37" t="s">
        <v>52</v>
      </c>
      <c r="P6" s="37" t="s">
        <v>53</v>
      </c>
      <c r="Q6" s="37" t="s">
        <v>52</v>
      </c>
      <c r="R6" s="37" t="s">
        <v>53</v>
      </c>
      <c r="S6" s="37" t="s">
        <v>52</v>
      </c>
      <c r="T6" s="37" t="s">
        <v>53</v>
      </c>
      <c r="U6" s="37" t="s">
        <v>52</v>
      </c>
      <c r="V6" s="37" t="s">
        <v>53</v>
      </c>
      <c r="W6" s="37" t="s">
        <v>52</v>
      </c>
      <c r="X6" s="37" t="s">
        <v>53</v>
      </c>
      <c r="Y6" s="37" t="s">
        <v>52</v>
      </c>
      <c r="Z6" s="37" t="s">
        <v>53</v>
      </c>
      <c r="AA6" s="37" t="s">
        <v>52</v>
      </c>
      <c r="AB6" s="37" t="s">
        <v>53</v>
      </c>
      <c r="AC6" s="37" t="s">
        <v>52</v>
      </c>
      <c r="AD6" s="37" t="s">
        <v>53</v>
      </c>
      <c r="AE6" s="37" t="s">
        <v>52</v>
      </c>
      <c r="AF6" s="37" t="s">
        <v>53</v>
      </c>
    </row>
    <row r="7" spans="1:32" s="9" customFormat="1" ht="33" customHeight="1">
      <c r="A7" s="45">
        <v>1</v>
      </c>
      <c r="B7" s="46" t="s">
        <v>20</v>
      </c>
      <c r="C7" s="51">
        <v>0</v>
      </c>
      <c r="D7" s="49">
        <v>0</v>
      </c>
      <c r="E7" s="49">
        <v>1382335</v>
      </c>
      <c r="F7" s="49">
        <v>163401</v>
      </c>
      <c r="G7" s="49">
        <v>6117508</v>
      </c>
      <c r="H7" s="49">
        <v>3839660</v>
      </c>
      <c r="I7" s="49">
        <v>308615</v>
      </c>
      <c r="J7" s="49">
        <v>37848</v>
      </c>
      <c r="K7" s="49">
        <v>2719387</v>
      </c>
      <c r="L7" s="49">
        <v>1287337</v>
      </c>
      <c r="M7" s="49">
        <v>29269</v>
      </c>
      <c r="N7" s="49">
        <v>0</v>
      </c>
      <c r="O7" s="49">
        <v>56179</v>
      </c>
      <c r="P7" s="49">
        <v>0</v>
      </c>
      <c r="Q7" s="49">
        <v>86482</v>
      </c>
      <c r="R7" s="49">
        <v>866</v>
      </c>
      <c r="S7" s="49">
        <v>1155157</v>
      </c>
      <c r="T7" s="49">
        <v>9769</v>
      </c>
      <c r="U7" s="49">
        <v>377904</v>
      </c>
      <c r="V7" s="49">
        <v>0</v>
      </c>
      <c r="W7" s="52">
        <v>331539</v>
      </c>
      <c r="X7" s="52">
        <v>83076</v>
      </c>
      <c r="Y7" s="52">
        <v>233925</v>
      </c>
      <c r="Z7" s="52">
        <v>99659</v>
      </c>
      <c r="AA7" s="52">
        <v>584860</v>
      </c>
      <c r="AB7" s="52">
        <v>56100</v>
      </c>
      <c r="AC7" s="52">
        <v>485967</v>
      </c>
      <c r="AD7" s="52">
        <v>64851</v>
      </c>
      <c r="AE7" s="59">
        <f>C7+E7+G7+I7+K7+M7+O7+Q7+S7+U7+W7+Y7+AA7+AC7</f>
        <v>13869127</v>
      </c>
      <c r="AF7" s="59">
        <f>D7+F7+H7+J7+L7+N7+P7+R7+T7+V7+X7+Z7+AB7+AD7</f>
        <v>5642567</v>
      </c>
    </row>
    <row r="8" spans="1:33" s="9" customFormat="1" ht="40.5">
      <c r="A8" s="45">
        <v>2</v>
      </c>
      <c r="B8" s="46" t="s">
        <v>51</v>
      </c>
      <c r="C8" s="51">
        <v>983</v>
      </c>
      <c r="D8" s="49">
        <v>0</v>
      </c>
      <c r="E8" s="49">
        <v>403584</v>
      </c>
      <c r="F8" s="49">
        <v>19693</v>
      </c>
      <c r="G8" s="49">
        <v>1866893</v>
      </c>
      <c r="H8" s="49">
        <v>1395958</v>
      </c>
      <c r="I8" s="49">
        <v>97258</v>
      </c>
      <c r="J8" s="49">
        <v>44865</v>
      </c>
      <c r="K8" s="49">
        <v>287899</v>
      </c>
      <c r="L8" s="49">
        <v>292549</v>
      </c>
      <c r="M8" s="49">
        <v>189663</v>
      </c>
      <c r="N8" s="49">
        <v>0</v>
      </c>
      <c r="O8" s="53">
        <v>0</v>
      </c>
      <c r="P8" s="53">
        <v>0</v>
      </c>
      <c r="Q8" s="49">
        <v>70740</v>
      </c>
      <c r="R8" s="49">
        <v>10429</v>
      </c>
      <c r="S8" s="49">
        <v>47493</v>
      </c>
      <c r="T8" s="49">
        <v>0</v>
      </c>
      <c r="U8" s="49">
        <v>3272</v>
      </c>
      <c r="V8" s="49">
        <v>0</v>
      </c>
      <c r="W8" s="52">
        <v>85657</v>
      </c>
      <c r="X8" s="52">
        <v>7311</v>
      </c>
      <c r="Y8" s="52">
        <v>22054</v>
      </c>
      <c r="Z8" s="52">
        <v>11242</v>
      </c>
      <c r="AA8" s="52">
        <v>60254</v>
      </c>
      <c r="AB8" s="52">
        <v>20000</v>
      </c>
      <c r="AC8" s="52">
        <v>522751</v>
      </c>
      <c r="AD8" s="52">
        <v>15820</v>
      </c>
      <c r="AE8" s="59">
        <f>C8+E8+G8+I8+K8+M8+O8+Q8+S8+U8+W8+Y8+AA8+AC8</f>
        <v>3658501</v>
      </c>
      <c r="AF8" s="59">
        <f>D8+F8+H8+J8+L8+N8+P8+R8+T8+V8+X8+Z8+AB8+AD8</f>
        <v>1817867</v>
      </c>
      <c r="AG8" s="64"/>
    </row>
    <row r="9" spans="1:32" s="9" customFormat="1" ht="40.5">
      <c r="A9" s="45">
        <v>3</v>
      </c>
      <c r="B9" s="46" t="s">
        <v>28</v>
      </c>
      <c r="C9" s="51">
        <v>0</v>
      </c>
      <c r="D9" s="49">
        <v>0</v>
      </c>
      <c r="E9" s="49">
        <v>1169987</v>
      </c>
      <c r="F9" s="49">
        <v>21144</v>
      </c>
      <c r="G9" s="49">
        <v>4554925</v>
      </c>
      <c r="H9" s="49">
        <v>2942183</v>
      </c>
      <c r="I9" s="49">
        <v>126284</v>
      </c>
      <c r="J9" s="49">
        <v>6093</v>
      </c>
      <c r="K9" s="49">
        <v>2475105</v>
      </c>
      <c r="L9" s="49">
        <v>1193804</v>
      </c>
      <c r="M9" s="49">
        <v>14131</v>
      </c>
      <c r="N9" s="49">
        <v>39448</v>
      </c>
      <c r="O9" s="49">
        <v>0</v>
      </c>
      <c r="P9" s="49">
        <v>0</v>
      </c>
      <c r="Q9" s="49">
        <v>34278</v>
      </c>
      <c r="R9" s="49">
        <v>16980</v>
      </c>
      <c r="S9" s="49">
        <v>62266</v>
      </c>
      <c r="T9" s="49">
        <v>7684</v>
      </c>
      <c r="U9" s="49">
        <v>53212</v>
      </c>
      <c r="V9" s="49">
        <v>0</v>
      </c>
      <c r="W9" s="52">
        <v>125731</v>
      </c>
      <c r="X9" s="52">
        <v>19908</v>
      </c>
      <c r="Y9" s="52">
        <v>187809</v>
      </c>
      <c r="Z9" s="52">
        <v>51476</v>
      </c>
      <c r="AA9" s="52">
        <v>298936</v>
      </c>
      <c r="AB9" s="52">
        <v>0</v>
      </c>
      <c r="AC9" s="52">
        <v>570731</v>
      </c>
      <c r="AD9" s="52">
        <v>155518</v>
      </c>
      <c r="AE9" s="59">
        <f aca="true" t="shared" si="0" ref="AE9:AE15">C9+E9+G9+I9+K9+M9+O9+Q9+S9+U9+W9+Y9+AA9+AC9</f>
        <v>9673395</v>
      </c>
      <c r="AF9" s="59">
        <f aca="true" t="shared" si="1" ref="AF9:AF15">D9+F9+H9+J9+L9+N9+P9+R9+T9+V9+X9+Z9+AB9+AD9</f>
        <v>4454238</v>
      </c>
    </row>
    <row r="10" spans="1:32" s="6" customFormat="1" ht="27">
      <c r="A10" s="45">
        <v>4</v>
      </c>
      <c r="B10" s="46" t="s">
        <v>22</v>
      </c>
      <c r="C10" s="51">
        <v>0</v>
      </c>
      <c r="D10" s="51">
        <v>0</v>
      </c>
      <c r="E10" s="51">
        <v>9066</v>
      </c>
      <c r="F10" s="51">
        <v>0</v>
      </c>
      <c r="G10" s="51">
        <v>1981822</v>
      </c>
      <c r="H10" s="51">
        <v>2083643</v>
      </c>
      <c r="I10" s="51">
        <f>7410+240+728</f>
        <v>8378</v>
      </c>
      <c r="J10" s="51">
        <v>0</v>
      </c>
      <c r="K10" s="51">
        <v>24111</v>
      </c>
      <c r="L10" s="51">
        <v>7951</v>
      </c>
      <c r="M10" s="51">
        <v>14700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36051</v>
      </c>
      <c r="X10" s="51">
        <v>0</v>
      </c>
      <c r="Y10" s="51">
        <v>2798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9">
        <f aca="true" t="shared" si="2" ref="AE10:AF12">C10+E10+G10+I10+K10+M10+O10+Q10+S10+U10+W10+Y10+AA10+AC10</f>
        <v>2076926</v>
      </c>
      <c r="AF10" s="59">
        <f t="shared" si="2"/>
        <v>2091594</v>
      </c>
    </row>
    <row r="11" spans="1:32" s="9" customFormat="1" ht="23.25" customHeight="1">
      <c r="A11" s="45">
        <v>5</v>
      </c>
      <c r="B11" s="46" t="s">
        <v>23</v>
      </c>
      <c r="C11" s="51">
        <v>0</v>
      </c>
      <c r="D11" s="49">
        <v>0</v>
      </c>
      <c r="E11" s="49">
        <f>12100+69460+52640</f>
        <v>134200</v>
      </c>
      <c r="F11" s="49">
        <v>3056</v>
      </c>
      <c r="G11" s="49">
        <f>255395+2193720</f>
        <v>2449115</v>
      </c>
      <c r="H11" s="49">
        <f>88256+500778</f>
        <v>589034</v>
      </c>
      <c r="I11" s="49">
        <f>9049+2192</f>
        <v>11241</v>
      </c>
      <c r="J11" s="49">
        <f>4027</f>
        <v>4027</v>
      </c>
      <c r="K11" s="49">
        <f>62468</f>
        <v>62468</v>
      </c>
      <c r="L11" s="49">
        <v>37534</v>
      </c>
      <c r="M11" s="49">
        <v>0</v>
      </c>
      <c r="N11" s="49">
        <v>0</v>
      </c>
      <c r="O11" s="49">
        <v>0</v>
      </c>
      <c r="P11" s="49">
        <v>0</v>
      </c>
      <c r="Q11" s="49">
        <v>9052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52">
        <v>12715</v>
      </c>
      <c r="X11" s="52">
        <v>0</v>
      </c>
      <c r="Y11" s="52">
        <v>3765</v>
      </c>
      <c r="Z11" s="52">
        <v>1355</v>
      </c>
      <c r="AA11" s="52">
        <f>244568+116425</f>
        <v>360993</v>
      </c>
      <c r="AB11" s="52">
        <v>0</v>
      </c>
      <c r="AC11" s="52">
        <v>46361</v>
      </c>
      <c r="AD11" s="52">
        <v>8916</v>
      </c>
      <c r="AE11" s="59">
        <f t="shared" si="2"/>
        <v>3089910</v>
      </c>
      <c r="AF11" s="59">
        <f t="shared" si="2"/>
        <v>643922</v>
      </c>
    </row>
    <row r="12" spans="1:32" s="6" customFormat="1" ht="27">
      <c r="A12" s="45">
        <v>6</v>
      </c>
      <c r="B12" s="46" t="s">
        <v>24</v>
      </c>
      <c r="C12" s="51">
        <v>9328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52">
        <v>0</v>
      </c>
      <c r="X12" s="52">
        <v>0</v>
      </c>
      <c r="Y12" s="52">
        <v>1258</v>
      </c>
      <c r="Z12" s="52">
        <v>0</v>
      </c>
      <c r="AA12" s="52">
        <v>120560</v>
      </c>
      <c r="AB12" s="52">
        <v>0</v>
      </c>
      <c r="AC12" s="52">
        <v>0</v>
      </c>
      <c r="AD12" s="52">
        <v>0</v>
      </c>
      <c r="AE12" s="59">
        <f t="shared" si="2"/>
        <v>131146</v>
      </c>
      <c r="AF12" s="59">
        <f t="shared" si="2"/>
        <v>0</v>
      </c>
    </row>
    <row r="13" spans="1:33" s="9" customFormat="1" ht="40.5">
      <c r="A13" s="45">
        <v>7</v>
      </c>
      <c r="B13" s="46" t="s">
        <v>25</v>
      </c>
      <c r="C13" s="51">
        <v>56246</v>
      </c>
      <c r="D13" s="49">
        <v>24818</v>
      </c>
      <c r="E13" s="49">
        <v>4959405</v>
      </c>
      <c r="F13" s="49">
        <v>0</v>
      </c>
      <c r="G13" s="49">
        <v>1259760</v>
      </c>
      <c r="H13" s="49">
        <v>884904</v>
      </c>
      <c r="I13" s="49">
        <v>24768</v>
      </c>
      <c r="J13" s="49">
        <v>0</v>
      </c>
      <c r="K13" s="49">
        <v>526758</v>
      </c>
      <c r="L13" s="49">
        <v>258583</v>
      </c>
      <c r="M13" s="49">
        <v>55970</v>
      </c>
      <c r="N13" s="49">
        <v>0</v>
      </c>
      <c r="O13" s="53">
        <v>0</v>
      </c>
      <c r="P13" s="53">
        <v>0</v>
      </c>
      <c r="Q13" s="49">
        <v>0</v>
      </c>
      <c r="R13" s="49">
        <v>0</v>
      </c>
      <c r="S13" s="49">
        <v>77710</v>
      </c>
      <c r="T13" s="49">
        <v>0</v>
      </c>
      <c r="U13" s="49">
        <v>0</v>
      </c>
      <c r="V13" s="49">
        <v>0</v>
      </c>
      <c r="W13" s="52">
        <v>108808</v>
      </c>
      <c r="X13" s="52">
        <v>2469</v>
      </c>
      <c r="Y13" s="52">
        <v>0</v>
      </c>
      <c r="Z13" s="52">
        <v>0</v>
      </c>
      <c r="AA13" s="52">
        <v>994904</v>
      </c>
      <c r="AB13" s="52">
        <v>267467</v>
      </c>
      <c r="AC13" s="52">
        <v>0</v>
      </c>
      <c r="AD13" s="52">
        <v>0</v>
      </c>
      <c r="AE13" s="59">
        <f t="shared" si="0"/>
        <v>8064329</v>
      </c>
      <c r="AF13" s="59">
        <f t="shared" si="1"/>
        <v>1438241</v>
      </c>
      <c r="AG13" s="64"/>
    </row>
    <row r="14" spans="1:32" s="9" customFormat="1" ht="27">
      <c r="A14" s="45">
        <v>8</v>
      </c>
      <c r="B14" s="46" t="s">
        <v>45</v>
      </c>
      <c r="C14" s="51">
        <v>0</v>
      </c>
      <c r="D14" s="49">
        <v>0</v>
      </c>
      <c r="E14" s="49">
        <v>25256</v>
      </c>
      <c r="F14" s="49">
        <v>0</v>
      </c>
      <c r="G14" s="49">
        <v>0</v>
      </c>
      <c r="H14" s="49">
        <v>0</v>
      </c>
      <c r="I14" s="49">
        <v>478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81393</v>
      </c>
      <c r="T14" s="49">
        <v>0</v>
      </c>
      <c r="U14" s="49">
        <v>0</v>
      </c>
      <c r="V14" s="49">
        <v>0</v>
      </c>
      <c r="W14" s="50">
        <v>0</v>
      </c>
      <c r="X14" s="50">
        <v>718</v>
      </c>
      <c r="Y14" s="50">
        <v>0</v>
      </c>
      <c r="Z14" s="50">
        <v>0</v>
      </c>
      <c r="AA14" s="50">
        <v>269875</v>
      </c>
      <c r="AB14" s="50">
        <v>0</v>
      </c>
      <c r="AC14" s="50">
        <v>0</v>
      </c>
      <c r="AD14" s="50">
        <v>0</v>
      </c>
      <c r="AE14" s="59">
        <f>C14+E14+G14+I14+K14+M14+O14+Q14+S14+U14+W14+Y14+AA14+AC14</f>
        <v>377002</v>
      </c>
      <c r="AF14" s="59">
        <f>D14+F14+H14+J14+L14+N14+P14+R14+T14+V14+X14+Z14+AB14+AD14</f>
        <v>718</v>
      </c>
    </row>
    <row r="15" spans="1:32" s="9" customFormat="1" ht="27">
      <c r="A15" s="45">
        <v>9</v>
      </c>
      <c r="B15" s="46" t="s">
        <v>47</v>
      </c>
      <c r="C15" s="51">
        <v>0</v>
      </c>
      <c r="D15" s="51">
        <v>0</v>
      </c>
      <c r="E15" s="48">
        <f>52216+84748</f>
        <v>136964</v>
      </c>
      <c r="F15" s="48">
        <v>0</v>
      </c>
      <c r="G15" s="48">
        <v>2970095</v>
      </c>
      <c r="H15" s="48">
        <v>466202</v>
      </c>
      <c r="I15" s="48">
        <f>5960+20340</f>
        <v>26300</v>
      </c>
      <c r="J15" s="48">
        <v>3825</v>
      </c>
      <c r="K15" s="48">
        <v>224376</v>
      </c>
      <c r="L15" s="48">
        <v>45046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41243</v>
      </c>
      <c r="T15" s="48">
        <v>0</v>
      </c>
      <c r="U15" s="48">
        <v>0</v>
      </c>
      <c r="V15" s="48">
        <v>0</v>
      </c>
      <c r="W15" s="52">
        <v>21876</v>
      </c>
      <c r="X15" s="52">
        <v>81</v>
      </c>
      <c r="Y15" s="47">
        <f>10700+7914</f>
        <v>18614</v>
      </c>
      <c r="Z15" s="48">
        <v>0</v>
      </c>
      <c r="AA15" s="52">
        <v>563216</v>
      </c>
      <c r="AB15" s="52">
        <v>1519</v>
      </c>
      <c r="AC15" s="52">
        <v>744</v>
      </c>
      <c r="AD15" s="52">
        <v>0</v>
      </c>
      <c r="AE15" s="59">
        <f t="shared" si="0"/>
        <v>4003428</v>
      </c>
      <c r="AF15" s="59">
        <f t="shared" si="1"/>
        <v>516673</v>
      </c>
    </row>
    <row r="16" spans="1:35" s="6" customFormat="1" ht="27">
      <c r="A16" s="45">
        <v>10</v>
      </c>
      <c r="B16" s="46" t="s">
        <v>27</v>
      </c>
      <c r="C16" s="51">
        <v>0</v>
      </c>
      <c r="D16" s="49">
        <v>0</v>
      </c>
      <c r="E16" s="49">
        <v>13297</v>
      </c>
      <c r="F16" s="49">
        <v>0</v>
      </c>
      <c r="G16" s="49">
        <v>9446</v>
      </c>
      <c r="H16" s="49">
        <v>0</v>
      </c>
      <c r="I16" s="49">
        <v>517</v>
      </c>
      <c r="J16" s="49">
        <v>0</v>
      </c>
      <c r="K16" s="49">
        <v>265906</v>
      </c>
      <c r="L16" s="49">
        <v>35604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v>649</v>
      </c>
      <c r="X16" s="50">
        <v>0</v>
      </c>
      <c r="Y16" s="50">
        <v>773</v>
      </c>
      <c r="Z16" s="50">
        <v>0</v>
      </c>
      <c r="AA16" s="50">
        <v>67360</v>
      </c>
      <c r="AB16" s="50">
        <v>0</v>
      </c>
      <c r="AC16" s="50">
        <v>0</v>
      </c>
      <c r="AD16" s="50">
        <v>0</v>
      </c>
      <c r="AE16" s="59">
        <f aca="true" t="shared" si="3" ref="AE16:AF19">C16+E16+G16+I16+K16+M16+O16+Q16+S16+U16+W16+Y16+AA16+AC16</f>
        <v>357948</v>
      </c>
      <c r="AF16" s="59">
        <f t="shared" si="3"/>
        <v>35604</v>
      </c>
      <c r="AI16" s="62"/>
    </row>
    <row r="17" spans="1:32" s="6" customFormat="1" ht="27">
      <c r="A17" s="45">
        <v>11</v>
      </c>
      <c r="B17" s="46" t="s">
        <v>48</v>
      </c>
      <c r="C17" s="51">
        <v>0</v>
      </c>
      <c r="D17" s="49">
        <v>0</v>
      </c>
      <c r="E17" s="49">
        <v>53648</v>
      </c>
      <c r="F17" s="49">
        <v>0</v>
      </c>
      <c r="G17" s="49">
        <v>64452</v>
      </c>
      <c r="H17" s="49">
        <v>1568</v>
      </c>
      <c r="I17" s="49">
        <v>3139</v>
      </c>
      <c r="J17" s="49">
        <v>0</v>
      </c>
      <c r="K17" s="49">
        <v>78852</v>
      </c>
      <c r="L17" s="49">
        <v>1592</v>
      </c>
      <c r="M17" s="49">
        <v>140198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69499</v>
      </c>
      <c r="T17" s="49">
        <v>0</v>
      </c>
      <c r="U17" s="49">
        <v>0</v>
      </c>
      <c r="V17" s="49">
        <v>0</v>
      </c>
      <c r="W17" s="50">
        <v>3484</v>
      </c>
      <c r="X17" s="50">
        <v>0</v>
      </c>
      <c r="Y17" s="50">
        <v>5454</v>
      </c>
      <c r="Z17" s="50">
        <v>0</v>
      </c>
      <c r="AA17" s="50">
        <v>18738</v>
      </c>
      <c r="AB17" s="50">
        <v>0</v>
      </c>
      <c r="AC17" s="50">
        <v>0</v>
      </c>
      <c r="AD17" s="50">
        <v>0</v>
      </c>
      <c r="AE17" s="59">
        <f t="shared" si="3"/>
        <v>437464</v>
      </c>
      <c r="AF17" s="59">
        <f t="shared" si="3"/>
        <v>3160</v>
      </c>
    </row>
    <row r="18" spans="1:32" s="6" customFormat="1" ht="27">
      <c r="A18" s="45">
        <v>12</v>
      </c>
      <c r="B18" s="46" t="s">
        <v>46</v>
      </c>
      <c r="C18" s="51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9">
        <f t="shared" si="3"/>
        <v>0</v>
      </c>
      <c r="AF18" s="59">
        <f t="shared" si="3"/>
        <v>0</v>
      </c>
    </row>
    <row r="19" spans="1:32" s="6" customFormat="1" ht="27">
      <c r="A19" s="45">
        <v>13</v>
      </c>
      <c r="B19" s="46" t="s">
        <v>49</v>
      </c>
      <c r="C19" s="51">
        <v>0</v>
      </c>
      <c r="D19" s="49">
        <v>0</v>
      </c>
      <c r="E19" s="49">
        <v>0</v>
      </c>
      <c r="F19" s="49">
        <v>0</v>
      </c>
      <c r="G19" s="49">
        <v>315599</v>
      </c>
      <c r="H19" s="49">
        <v>201534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9">
        <f t="shared" si="3"/>
        <v>315599</v>
      </c>
      <c r="AF19" s="59">
        <f t="shared" si="3"/>
        <v>201534</v>
      </c>
    </row>
    <row r="20" spans="1:32" s="6" customFormat="1" ht="15.75" customHeight="1" hidden="1">
      <c r="A20" s="3"/>
      <c r="B20" s="35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32" s="6" customFormat="1" ht="37.5" customHeight="1" hidden="1">
      <c r="A21" s="3"/>
      <c r="B21" s="35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1:32" s="6" customFormat="1" ht="37.5" customHeight="1" hidden="1">
      <c r="A22" s="3"/>
      <c r="B22" s="35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spans="1:32" s="6" customFormat="1" ht="37.5" customHeight="1" hidden="1">
      <c r="A23" s="3"/>
      <c r="B23" s="35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42"/>
      <c r="Y23" s="42"/>
      <c r="Z23" s="42"/>
      <c r="AA23" s="42"/>
      <c r="AB23" s="42"/>
      <c r="AC23" s="42"/>
      <c r="AD23" s="42"/>
      <c r="AE23" s="42"/>
      <c r="AF23" s="42"/>
    </row>
    <row r="24" spans="1:32" s="6" customFormat="1" ht="13.5" customHeight="1" hidden="1">
      <c r="A24" s="3"/>
      <c r="B24" s="2"/>
      <c r="C24" s="33">
        <f>SUM(C7:C19)</f>
        <v>66557</v>
      </c>
      <c r="D24" s="34"/>
      <c r="E24" s="34">
        <f>SUM(E7:E19)</f>
        <v>8287742</v>
      </c>
      <c r="F24" s="34"/>
      <c r="G24" s="34"/>
      <c r="H24" s="34"/>
      <c r="I24" s="34"/>
      <c r="J24" s="34"/>
      <c r="K24" s="34"/>
      <c r="L24" s="34"/>
      <c r="M24" s="34"/>
      <c r="N24" s="34"/>
      <c r="O24" s="34">
        <f>SUM(O7:O19)</f>
        <v>56179</v>
      </c>
      <c r="P24" s="34"/>
      <c r="Q24" s="34">
        <f>SUM(Q7:Q19)</f>
        <v>200552</v>
      </c>
      <c r="R24" s="34"/>
      <c r="S24" s="34">
        <f>SUM(S7:S19)</f>
        <v>1534761</v>
      </c>
      <c r="T24" s="34"/>
      <c r="U24" s="34">
        <f>SUM(U8:U19)</f>
        <v>56484</v>
      </c>
      <c r="V24" s="34"/>
      <c r="W24" s="56"/>
      <c r="X24" s="56"/>
      <c r="Y24" s="56"/>
      <c r="Z24" s="56"/>
      <c r="AA24" s="56"/>
      <c r="AB24" s="56"/>
      <c r="AC24" s="56"/>
      <c r="AD24" s="56"/>
      <c r="AE24" s="56"/>
      <c r="AF24" s="56"/>
    </row>
    <row r="25" spans="1:32" s="14" customFormat="1" ht="22.5" customHeight="1">
      <c r="A25" s="31"/>
      <c r="B25" s="32" t="s">
        <v>19</v>
      </c>
      <c r="C25" s="58">
        <f aca="true" t="shared" si="4" ref="C25:AF25">SUM(C7:C19)</f>
        <v>66557</v>
      </c>
      <c r="D25" s="58">
        <f t="shared" si="4"/>
        <v>24818</v>
      </c>
      <c r="E25" s="58">
        <f t="shared" si="4"/>
        <v>8287742</v>
      </c>
      <c r="F25" s="58">
        <f t="shared" si="4"/>
        <v>207294</v>
      </c>
      <c r="G25" s="58">
        <f t="shared" si="4"/>
        <v>21589615</v>
      </c>
      <c r="H25" s="58">
        <f t="shared" si="4"/>
        <v>12404686</v>
      </c>
      <c r="I25" s="58">
        <f t="shared" si="4"/>
        <v>606978</v>
      </c>
      <c r="J25" s="58">
        <f t="shared" si="4"/>
        <v>96658</v>
      </c>
      <c r="K25" s="58">
        <f t="shared" si="4"/>
        <v>6664862</v>
      </c>
      <c r="L25" s="58">
        <f t="shared" si="4"/>
        <v>3160000</v>
      </c>
      <c r="M25" s="58">
        <f t="shared" si="4"/>
        <v>443931</v>
      </c>
      <c r="N25" s="58">
        <f t="shared" si="4"/>
        <v>39448</v>
      </c>
      <c r="O25" s="58">
        <f t="shared" si="4"/>
        <v>56179</v>
      </c>
      <c r="P25" s="58">
        <f t="shared" si="4"/>
        <v>0</v>
      </c>
      <c r="Q25" s="58">
        <f t="shared" si="4"/>
        <v>200552</v>
      </c>
      <c r="R25" s="58">
        <f t="shared" si="4"/>
        <v>28275</v>
      </c>
      <c r="S25" s="58">
        <f t="shared" si="4"/>
        <v>1534761</v>
      </c>
      <c r="T25" s="58">
        <f t="shared" si="4"/>
        <v>17453</v>
      </c>
      <c r="U25" s="58">
        <f t="shared" si="4"/>
        <v>434388</v>
      </c>
      <c r="V25" s="58">
        <f t="shared" si="4"/>
        <v>0</v>
      </c>
      <c r="W25" s="58">
        <f t="shared" si="4"/>
        <v>726510</v>
      </c>
      <c r="X25" s="58">
        <f t="shared" si="4"/>
        <v>113563</v>
      </c>
      <c r="Y25" s="58">
        <f t="shared" si="4"/>
        <v>476450</v>
      </c>
      <c r="Z25" s="58">
        <f t="shared" si="4"/>
        <v>163732</v>
      </c>
      <c r="AA25" s="58">
        <f t="shared" si="4"/>
        <v>3339696</v>
      </c>
      <c r="AB25" s="58">
        <f t="shared" si="4"/>
        <v>345086</v>
      </c>
      <c r="AC25" s="58">
        <f t="shared" si="4"/>
        <v>1626554</v>
      </c>
      <c r="AD25" s="58">
        <f t="shared" si="4"/>
        <v>245105</v>
      </c>
      <c r="AE25" s="58">
        <f t="shared" si="4"/>
        <v>46054775</v>
      </c>
      <c r="AF25" s="58">
        <f t="shared" si="4"/>
        <v>16846118</v>
      </c>
    </row>
    <row r="26" spans="1:22" s="9" customFormat="1" ht="21.75" customHeight="1" hidden="1">
      <c r="A26" s="3"/>
      <c r="B26" s="12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38"/>
    </row>
    <row r="27" spans="1:22" s="6" customFormat="1" ht="13.5" hidden="1">
      <c r="A27" s="13"/>
      <c r="B27" s="2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39"/>
    </row>
    <row r="28" spans="1:22" s="9" customFormat="1" ht="13.5" hidden="1">
      <c r="A28" s="15"/>
      <c r="B28" s="2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38"/>
    </row>
    <row r="29" spans="1:22" s="6" customFormat="1" ht="12.75" customHeight="1" hidden="1">
      <c r="A29" s="16"/>
      <c r="B29" s="2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39"/>
    </row>
    <row r="30" spans="1:22" s="9" customFormat="1" ht="16.5" customHeight="1" hidden="1">
      <c r="A30" s="17"/>
      <c r="B30" s="5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38"/>
    </row>
    <row r="31" ht="12.75">
      <c r="A31" s="18"/>
    </row>
  </sheetData>
  <sheetProtection/>
  <mergeCells count="16">
    <mergeCell ref="C1:O3"/>
    <mergeCell ref="C5:D5"/>
    <mergeCell ref="E5:F5"/>
    <mergeCell ref="G5:H5"/>
    <mergeCell ref="I5:J5"/>
    <mergeCell ref="K5:L5"/>
    <mergeCell ref="M5:N5"/>
    <mergeCell ref="O5:P5"/>
    <mergeCell ref="AE5:AF5"/>
    <mergeCell ref="Q5:R5"/>
    <mergeCell ref="S5:T5"/>
    <mergeCell ref="U5:V5"/>
    <mergeCell ref="AC5:AD5"/>
    <mergeCell ref="W5:X5"/>
    <mergeCell ref="Y5:Z5"/>
    <mergeCell ref="AA5:AB5"/>
  </mergeCells>
  <printOptions verticalCentered="1"/>
  <pageMargins left="0.15748031496062992" right="0.2755905511811024" top="0.3937007874015748" bottom="0.4724409448818898" header="0.1968503937007874" footer="0.2362204724409449"/>
  <pageSetup horizontalDpi="600" verticalDpi="600" orientation="landscape" paperSize="9" scale="67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H2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2.00390625" style="0" customWidth="1"/>
    <col min="4" max="4" width="9.421875" style="0" bestFit="1" customWidth="1"/>
    <col min="5" max="5" width="11.140625" style="0" customWidth="1"/>
  </cols>
  <sheetData>
    <row r="2" spans="1:6" ht="12.75" customHeight="1">
      <c r="A2" s="91" t="s">
        <v>62</v>
      </c>
      <c r="B2" s="91"/>
      <c r="C2" s="91"/>
      <c r="D2" s="91"/>
      <c r="E2" s="91"/>
      <c r="F2" s="91"/>
    </row>
    <row r="3" spans="1:7" ht="12.75" customHeight="1">
      <c r="A3" s="91"/>
      <c r="B3" s="91"/>
      <c r="C3" s="91"/>
      <c r="D3" s="91"/>
      <c r="E3" s="91"/>
      <c r="F3" s="91"/>
      <c r="G3" s="65"/>
    </row>
    <row r="4" spans="1:7" ht="12.75">
      <c r="A4" s="91"/>
      <c r="B4" s="91"/>
      <c r="C4" s="91"/>
      <c r="D4" s="91"/>
      <c r="E4" s="91"/>
      <c r="F4" s="91"/>
      <c r="G4" s="65"/>
    </row>
    <row r="6" spans="1:6" ht="43.5" customHeight="1">
      <c r="A6" s="66" t="s">
        <v>6</v>
      </c>
      <c r="B6" s="66" t="s">
        <v>54</v>
      </c>
      <c r="C6" s="67" t="s">
        <v>52</v>
      </c>
      <c r="D6" s="67" t="s">
        <v>60</v>
      </c>
      <c r="E6" s="67" t="s">
        <v>61</v>
      </c>
      <c r="F6" s="67" t="s">
        <v>60</v>
      </c>
    </row>
    <row r="7" spans="1:6" ht="27" customHeight="1">
      <c r="A7" s="79">
        <v>1</v>
      </c>
      <c r="B7" s="68" t="s">
        <v>32</v>
      </c>
      <c r="C7" s="77">
        <f>'სახეობების მიხედვით'!G25</f>
        <v>21589615</v>
      </c>
      <c r="D7" s="78">
        <f aca="true" t="shared" si="0" ref="D7:D20">C7/$C$21</f>
        <v>0.46878125015267147</v>
      </c>
      <c r="E7" s="75">
        <f>'სახეობების მიხედვით'!H25</f>
        <v>12404686</v>
      </c>
      <c r="F7" s="76">
        <f>E7/$E$21</f>
        <v>0.7363527905954357</v>
      </c>
    </row>
    <row r="8" spans="1:6" ht="27" customHeight="1">
      <c r="A8" s="79">
        <v>2</v>
      </c>
      <c r="B8" s="68" t="s">
        <v>31</v>
      </c>
      <c r="C8" s="77">
        <f>'სახეობების მიხედვით'!E25</f>
        <v>8287742</v>
      </c>
      <c r="D8" s="78">
        <f t="shared" si="0"/>
        <v>0.17995402213994097</v>
      </c>
      <c r="E8" s="75">
        <f>'სახეობების მიხედვით'!F25</f>
        <v>207294</v>
      </c>
      <c r="F8" s="76">
        <f aca="true" t="shared" si="1" ref="F8:F20">E8/$E$21</f>
        <v>0.012305149471231295</v>
      </c>
    </row>
    <row r="9" spans="1:6" ht="27" customHeight="1">
      <c r="A9" s="79">
        <v>3</v>
      </c>
      <c r="B9" s="68" t="s">
        <v>55</v>
      </c>
      <c r="C9" s="77">
        <f>'სახეობების მიხედვით'!K25</f>
        <v>6664862</v>
      </c>
      <c r="D9" s="78">
        <f t="shared" si="0"/>
        <v>0.144715982218999</v>
      </c>
      <c r="E9" s="75">
        <f>'სახეობების მიხედვით'!L25</f>
        <v>3160000</v>
      </c>
      <c r="F9" s="76">
        <f t="shared" si="1"/>
        <v>0.18758030781928514</v>
      </c>
    </row>
    <row r="10" spans="1:6" ht="27" customHeight="1">
      <c r="A10" s="79">
        <v>4</v>
      </c>
      <c r="B10" s="68" t="s">
        <v>42</v>
      </c>
      <c r="C10" s="77">
        <f>'სახეობების მიხედვით'!AA25</f>
        <v>3339696</v>
      </c>
      <c r="D10" s="78">
        <f t="shared" si="0"/>
        <v>0.07251573805322033</v>
      </c>
      <c r="E10" s="75">
        <f>'სახეობების მიხედვით'!AB25</f>
        <v>345086</v>
      </c>
      <c r="F10" s="76">
        <f t="shared" si="1"/>
        <v>0.020484600665862603</v>
      </c>
    </row>
    <row r="11" spans="1:6" ht="27" customHeight="1">
      <c r="A11" s="79">
        <v>5</v>
      </c>
      <c r="B11" s="68" t="s">
        <v>43</v>
      </c>
      <c r="C11" s="77">
        <f>'სახეობების მიხედვით'!AC25</f>
        <v>1626554</v>
      </c>
      <c r="D11" s="78">
        <f t="shared" si="0"/>
        <v>0.03531781449371971</v>
      </c>
      <c r="E11" s="75">
        <f>'სახეობების მიხედვით'!AD25</f>
        <v>245105</v>
      </c>
      <c r="F11" s="76">
        <f t="shared" si="1"/>
        <v>0.01454964283166009</v>
      </c>
    </row>
    <row r="12" spans="1:6" ht="27" customHeight="1">
      <c r="A12" s="79">
        <v>6</v>
      </c>
      <c r="B12" s="68" t="s">
        <v>38</v>
      </c>
      <c r="C12" s="77">
        <f>'სახეობების მიხედვით'!S25</f>
        <v>1534761</v>
      </c>
      <c r="D12" s="78">
        <f t="shared" si="0"/>
        <v>0.03332468783095781</v>
      </c>
      <c r="E12" s="75">
        <f>'სახეობების მიხედვით'!T25</f>
        <v>17453</v>
      </c>
      <c r="F12" s="76">
        <f t="shared" si="1"/>
        <v>0.0010360250355601214</v>
      </c>
    </row>
    <row r="13" spans="1:6" ht="27" customHeight="1">
      <c r="A13" s="79">
        <v>7</v>
      </c>
      <c r="B13" s="68" t="s">
        <v>40</v>
      </c>
      <c r="C13" s="77">
        <f>'სახეობების მიხედვით'!W25</f>
        <v>726510</v>
      </c>
      <c r="D13" s="78">
        <f t="shared" si="0"/>
        <v>0.015774911504833105</v>
      </c>
      <c r="E13" s="75">
        <f>'სახეობების მიხედვით'!X25</f>
        <v>113563</v>
      </c>
      <c r="F13" s="76">
        <f t="shared" si="1"/>
        <v>0.006741196992684012</v>
      </c>
    </row>
    <row r="14" spans="1:6" ht="27" customHeight="1">
      <c r="A14" s="79">
        <v>8</v>
      </c>
      <c r="B14" s="68" t="s">
        <v>33</v>
      </c>
      <c r="C14" s="77">
        <f>'სახეობების მიხედვით'!I25</f>
        <v>606978</v>
      </c>
      <c r="D14" s="78">
        <f t="shared" si="0"/>
        <v>0.013179480303616726</v>
      </c>
      <c r="E14" s="75">
        <f>'სახეობების მიხედვით'!J25</f>
        <v>96658</v>
      </c>
      <c r="F14" s="76">
        <f t="shared" si="1"/>
        <v>0.005737701706707741</v>
      </c>
    </row>
    <row r="15" spans="1:6" ht="27" customHeight="1">
      <c r="A15" s="79">
        <v>9</v>
      </c>
      <c r="B15" s="68" t="s">
        <v>57</v>
      </c>
      <c r="C15" s="77">
        <f>'სახეობების მიხედვით'!Y25</f>
        <v>476450</v>
      </c>
      <c r="D15" s="78">
        <f t="shared" si="0"/>
        <v>0.010345289929220151</v>
      </c>
      <c r="E15" s="75">
        <f>'სახეობების მიხედვით'!Z25</f>
        <v>163732</v>
      </c>
      <c r="F15" s="76">
        <f t="shared" si="1"/>
        <v>0.009719271822742783</v>
      </c>
    </row>
    <row r="16" spans="1:6" ht="27" customHeight="1">
      <c r="A16" s="79">
        <v>10</v>
      </c>
      <c r="B16" s="68" t="s">
        <v>56</v>
      </c>
      <c r="C16" s="77">
        <f>'სახეობების მიხედვით'!M25</f>
        <v>443931</v>
      </c>
      <c r="D16" s="78">
        <f t="shared" si="0"/>
        <v>0.009639195935709164</v>
      </c>
      <c r="E16" s="75">
        <f>'სახეობების მიხედვით'!N25</f>
        <v>39448</v>
      </c>
      <c r="F16" s="76">
        <f t="shared" si="1"/>
        <v>0.0023416670831820125</v>
      </c>
    </row>
    <row r="17" spans="1:6" ht="27" customHeight="1">
      <c r="A17" s="79">
        <v>11</v>
      </c>
      <c r="B17" s="68" t="s">
        <v>39</v>
      </c>
      <c r="C17" s="77">
        <f>'სახეობების მიხედვით'!U25</f>
        <v>434388</v>
      </c>
      <c r="D17" s="78">
        <f t="shared" si="0"/>
        <v>0.009431986151273131</v>
      </c>
      <c r="E17" s="75">
        <f>'სახეობების მიხედვით'!V25</f>
        <v>0</v>
      </c>
      <c r="F17" s="76">
        <f t="shared" si="1"/>
        <v>0</v>
      </c>
    </row>
    <row r="18" spans="1:6" ht="27" customHeight="1">
      <c r="A18" s="79">
        <v>12</v>
      </c>
      <c r="B18" s="68" t="s">
        <v>37</v>
      </c>
      <c r="C18" s="77">
        <f>'სახეობების მიხედვით'!Q25</f>
        <v>200552</v>
      </c>
      <c r="D18" s="78">
        <f t="shared" si="0"/>
        <v>0.00435464075114904</v>
      </c>
      <c r="E18" s="75">
        <f>'სახეობების მიხედვით'!R25</f>
        <v>28275</v>
      </c>
      <c r="F18" s="76">
        <f t="shared" si="1"/>
        <v>0.001678428228984268</v>
      </c>
    </row>
    <row r="19" spans="1:6" ht="27" customHeight="1">
      <c r="A19" s="79">
        <v>13</v>
      </c>
      <c r="B19" s="68" t="s">
        <v>59</v>
      </c>
      <c r="C19" s="77">
        <f>'სახეობების მიხედვით'!C25</f>
        <v>66557</v>
      </c>
      <c r="D19" s="78">
        <f t="shared" si="0"/>
        <v>0.0014451704519238234</v>
      </c>
      <c r="E19" s="75">
        <f>'სახეობების მიხედვით'!D25</f>
        <v>24818</v>
      </c>
      <c r="F19" s="76">
        <f t="shared" si="1"/>
        <v>0.0014732177466642462</v>
      </c>
    </row>
    <row r="20" spans="1:6" ht="27" customHeight="1">
      <c r="A20" s="79">
        <v>14</v>
      </c>
      <c r="B20" s="68" t="s">
        <v>58</v>
      </c>
      <c r="C20" s="77">
        <f>'სახეობების მიხედვით'!O25</f>
        <v>56179</v>
      </c>
      <c r="D20" s="78">
        <f t="shared" si="0"/>
        <v>0.0012198300827655764</v>
      </c>
      <c r="E20" s="75">
        <f>'სახეობების მიხედვით'!P25</f>
        <v>0</v>
      </c>
      <c r="F20" s="76">
        <f t="shared" si="1"/>
        <v>0</v>
      </c>
    </row>
    <row r="21" spans="1:6" ht="13.5">
      <c r="A21" s="69"/>
      <c r="B21" s="70" t="s">
        <v>44</v>
      </c>
      <c r="C21" s="71">
        <f>SUM(C7:C20)</f>
        <v>46054775</v>
      </c>
      <c r="D21" s="74">
        <f>SUM(D7:D20)</f>
        <v>1</v>
      </c>
      <c r="E21" s="71">
        <f>SUM(E7:E20)</f>
        <v>16846118</v>
      </c>
      <c r="F21" s="74">
        <f>SUM(F7:F20)</f>
        <v>0.9999999999999999</v>
      </c>
    </row>
    <row r="23" spans="1:8" ht="13.5">
      <c r="A23" s="72"/>
      <c r="B23" s="73"/>
      <c r="C23" s="73"/>
      <c r="D23" s="73"/>
      <c r="E23" s="73"/>
      <c r="F23" s="73"/>
      <c r="G23" s="73"/>
      <c r="H23" s="73"/>
    </row>
  </sheetData>
  <sheetProtection/>
  <mergeCells count="1">
    <mergeCell ref="A2:F4"/>
  </mergeCells>
  <printOptions/>
  <pageMargins left="0.18" right="0.1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evakhtangishvili</dc:creator>
  <cp:keywords/>
  <dc:description/>
  <cp:lastModifiedBy>evakhtangishvili</cp:lastModifiedBy>
  <cp:lastPrinted>2009-02-20T11:35:31Z</cp:lastPrinted>
  <dcterms:created xsi:type="dcterms:W3CDTF">2007-11-30T10:36:20Z</dcterms:created>
  <dcterms:modified xsi:type="dcterms:W3CDTF">2009-02-20T14:51:29Z</dcterms:modified>
  <cp:category/>
  <cp:version/>
  <cp:contentType/>
  <cp:contentStatus/>
</cp:coreProperties>
</file>